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hnb.local\hnb\Users01$\mpavlek\My Documents\MARIJA\"/>
    </mc:Choice>
  </mc:AlternateContent>
  <bookViews>
    <workbookView xWindow="0" yWindow="0" windowWidth="28800" windowHeight="12435"/>
  </bookViews>
  <sheets>
    <sheet name="Kalkulator_prazno" sheetId="3" r:id="rId1"/>
    <sheet name="Kalkulator (2)" sheetId="2" state="hidden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1" i="3" l="1"/>
  <c r="J57" i="3" l="1"/>
  <c r="I57" i="3"/>
  <c r="C49" i="3" l="1"/>
  <c r="C50" i="3"/>
  <c r="C51" i="3"/>
  <c r="C52" i="3"/>
  <c r="C53" i="3"/>
  <c r="C54" i="3"/>
  <c r="C55" i="3"/>
  <c r="C56" i="3"/>
  <c r="C58" i="3"/>
  <c r="C59" i="3"/>
  <c r="C60" i="3"/>
  <c r="C61" i="3"/>
  <c r="C62" i="3"/>
  <c r="C57" i="3"/>
  <c r="C48" i="3"/>
  <c r="D39" i="3"/>
  <c r="D42" i="3"/>
  <c r="D43" i="3"/>
  <c r="D44" i="3"/>
  <c r="D46" i="3"/>
  <c r="D47" i="3"/>
  <c r="D48" i="3"/>
  <c r="D50" i="3"/>
  <c r="D52" i="3"/>
  <c r="D53" i="3"/>
  <c r="D54" i="3"/>
  <c r="D55" i="3"/>
  <c r="D57" i="3"/>
  <c r="D61" i="3"/>
  <c r="D62" i="3"/>
  <c r="E39" i="3"/>
  <c r="E41" i="3"/>
  <c r="E42" i="3"/>
  <c r="E43" i="3"/>
  <c r="E44" i="3"/>
  <c r="E46" i="3"/>
  <c r="E48" i="3"/>
  <c r="E49" i="3"/>
  <c r="E50" i="3"/>
  <c r="E51" i="3"/>
  <c r="E52" i="3"/>
  <c r="E54" i="3"/>
  <c r="E55" i="3"/>
  <c r="E56" i="3"/>
  <c r="E58" i="3"/>
  <c r="E59" i="3"/>
  <c r="E60" i="3"/>
  <c r="E61" i="3"/>
  <c r="E62" i="3"/>
  <c r="F62" i="3"/>
  <c r="F61" i="3"/>
  <c r="F60" i="3"/>
  <c r="F59" i="3"/>
  <c r="F58" i="3"/>
  <c r="F56" i="3"/>
  <c r="F55" i="3"/>
  <c r="F54" i="3"/>
  <c r="F52" i="3"/>
  <c r="F51" i="3"/>
  <c r="F50" i="3"/>
  <c r="F49" i="3"/>
  <c r="F48" i="3"/>
  <c r="F46" i="3"/>
  <c r="F44" i="3"/>
  <c r="F43" i="3"/>
  <c r="F42" i="3"/>
  <c r="F41" i="3"/>
  <c r="F40" i="3"/>
  <c r="F39" i="3"/>
  <c r="G54" i="3"/>
  <c r="G55" i="3"/>
  <c r="G61" i="3"/>
  <c r="G62" i="3"/>
  <c r="H53" i="3"/>
  <c r="H57" i="3"/>
  <c r="H42" i="3"/>
  <c r="B41" i="3"/>
  <c r="B42" i="3"/>
  <c r="B43" i="3"/>
  <c r="B44" i="3"/>
  <c r="B45" i="3"/>
  <c r="B46" i="3"/>
  <c r="B47" i="3"/>
  <c r="B48" i="3"/>
  <c r="B49" i="3"/>
  <c r="B50" i="3"/>
  <c r="B51" i="3"/>
  <c r="B52" i="3"/>
  <c r="B53" i="3"/>
  <c r="B54" i="3"/>
  <c r="B55" i="3"/>
  <c r="B56" i="3"/>
  <c r="B57" i="3"/>
  <c r="B58" i="3"/>
  <c r="C39" i="3"/>
  <c r="B59" i="3"/>
  <c r="B60" i="3"/>
  <c r="B61" i="3"/>
  <c r="B62" i="3"/>
  <c r="C41" i="3" l="1"/>
  <c r="C42" i="3"/>
  <c r="C43" i="3"/>
  <c r="C44" i="3"/>
  <c r="C45" i="3"/>
  <c r="C46" i="3"/>
  <c r="C47" i="3"/>
  <c r="C40" i="3"/>
  <c r="G52" i="3"/>
  <c r="G50" i="3"/>
  <c r="G48" i="3"/>
  <c r="G46" i="3"/>
  <c r="G44" i="3"/>
  <c r="G43" i="3"/>
  <c r="G42" i="3"/>
  <c r="G39" i="3"/>
  <c r="I56" i="3"/>
  <c r="I55" i="3"/>
  <c r="I54" i="3"/>
  <c r="I53" i="3"/>
  <c r="I52" i="3"/>
  <c r="I51" i="3"/>
  <c r="I50" i="3"/>
  <c r="I49" i="3"/>
  <c r="I48" i="3"/>
  <c r="I47" i="3"/>
  <c r="I46" i="3"/>
  <c r="I45" i="3"/>
  <c r="I44" i="3"/>
  <c r="I43" i="3"/>
  <c r="I42" i="3"/>
  <c r="I41" i="3"/>
  <c r="I40" i="3"/>
  <c r="I39" i="3"/>
  <c r="I62" i="3"/>
  <c r="I61" i="3"/>
  <c r="I60" i="3"/>
  <c r="I59" i="3"/>
  <c r="I58" i="3"/>
  <c r="L62" i="3"/>
  <c r="L61" i="3"/>
  <c r="L60" i="3"/>
  <c r="L59" i="3"/>
  <c r="L58" i="3"/>
  <c r="L57" i="3"/>
  <c r="L56" i="3"/>
  <c r="L55" i="3"/>
  <c r="L54" i="3"/>
  <c r="L53" i="3"/>
  <c r="L52" i="3"/>
  <c r="L51" i="3"/>
  <c r="L50" i="3"/>
  <c r="L49" i="3"/>
  <c r="L48" i="3"/>
  <c r="L47" i="3"/>
  <c r="L46" i="3"/>
  <c r="L45" i="3"/>
  <c r="L44" i="3"/>
  <c r="L43" i="3"/>
  <c r="L42" i="3"/>
  <c r="L41" i="3"/>
  <c r="L40" i="3"/>
  <c r="L39" i="3"/>
  <c r="B39" i="3"/>
  <c r="M62" i="3" l="1"/>
  <c r="K62" i="3"/>
  <c r="J62" i="3"/>
  <c r="H62" i="3"/>
  <c r="M61" i="3"/>
  <c r="K61" i="3"/>
  <c r="J61" i="3"/>
  <c r="H61" i="3"/>
  <c r="M60" i="3"/>
  <c r="K60" i="3"/>
  <c r="J60" i="3"/>
  <c r="H60" i="3"/>
  <c r="G60" i="3"/>
  <c r="D60" i="3"/>
  <c r="M59" i="3"/>
  <c r="K59" i="3"/>
  <c r="J59" i="3"/>
  <c r="H59" i="3"/>
  <c r="G59" i="3"/>
  <c r="D59" i="3"/>
  <c r="M58" i="3"/>
  <c r="K58" i="3"/>
  <c r="J58" i="3"/>
  <c r="H58" i="3"/>
  <c r="G58" i="3"/>
  <c r="D58" i="3"/>
  <c r="M57" i="3"/>
  <c r="K57" i="3"/>
  <c r="M56" i="3"/>
  <c r="K56" i="3"/>
  <c r="J56" i="3"/>
  <c r="H56" i="3"/>
  <c r="G56" i="3"/>
  <c r="D56" i="3"/>
  <c r="M55" i="3"/>
  <c r="K55" i="3"/>
  <c r="J55" i="3"/>
  <c r="H55" i="3"/>
  <c r="M54" i="3"/>
  <c r="K54" i="3"/>
  <c r="J54" i="3"/>
  <c r="H54" i="3"/>
  <c r="M53" i="3"/>
  <c r="K53" i="3"/>
  <c r="J53" i="3"/>
  <c r="M52" i="3"/>
  <c r="K52" i="3"/>
  <c r="J52" i="3"/>
  <c r="H52" i="3"/>
  <c r="M51" i="3"/>
  <c r="K51" i="3"/>
  <c r="J51" i="3"/>
  <c r="H51" i="3"/>
  <c r="G51" i="3"/>
  <c r="D51" i="3"/>
  <c r="M50" i="3"/>
  <c r="K50" i="3"/>
  <c r="J50" i="3"/>
  <c r="H50" i="3"/>
  <c r="M49" i="3"/>
  <c r="K49" i="3"/>
  <c r="J49" i="3"/>
  <c r="H49" i="3"/>
  <c r="G49" i="3"/>
  <c r="D49" i="3"/>
  <c r="M48" i="3"/>
  <c r="K48" i="3"/>
  <c r="J48" i="3"/>
  <c r="H48" i="3"/>
  <c r="M47" i="3"/>
  <c r="K47" i="3"/>
  <c r="J47" i="3"/>
  <c r="H47" i="3"/>
  <c r="M46" i="3"/>
  <c r="K46" i="3"/>
  <c r="J46" i="3"/>
  <c r="H46" i="3"/>
  <c r="M45" i="3"/>
  <c r="K45" i="3"/>
  <c r="J45" i="3"/>
  <c r="H45" i="3"/>
  <c r="D45" i="3"/>
  <c r="M44" i="3"/>
  <c r="K44" i="3"/>
  <c r="J44" i="3"/>
  <c r="H44" i="3"/>
  <c r="M43" i="3"/>
  <c r="K43" i="3"/>
  <c r="J43" i="3"/>
  <c r="H43" i="3"/>
  <c r="M42" i="3"/>
  <c r="K42" i="3"/>
  <c r="J42" i="3"/>
  <c r="M41" i="3"/>
  <c r="K41" i="3"/>
  <c r="J41" i="3"/>
  <c r="G41" i="3"/>
  <c r="D41" i="3"/>
  <c r="M40" i="3"/>
  <c r="K40" i="3"/>
  <c r="J40" i="3"/>
  <c r="H40" i="3"/>
  <c r="G40" i="3"/>
  <c r="E40" i="3"/>
  <c r="D40" i="3"/>
  <c r="B40" i="3"/>
  <c r="M39" i="3"/>
  <c r="K39" i="3"/>
  <c r="J39" i="3"/>
  <c r="H39" i="3"/>
  <c r="M62" i="2"/>
  <c r="M61" i="2"/>
  <c r="M60" i="2"/>
  <c r="M59" i="2"/>
  <c r="M58" i="2"/>
  <c r="M57" i="2"/>
  <c r="M56" i="2"/>
  <c r="M55" i="2"/>
  <c r="M54" i="2"/>
  <c r="M53" i="2"/>
  <c r="M52" i="2"/>
  <c r="M51" i="2"/>
  <c r="M50" i="2"/>
  <c r="M49" i="2"/>
  <c r="M48" i="2"/>
  <c r="M47" i="2"/>
  <c r="M46" i="2"/>
  <c r="M45" i="2"/>
  <c r="M44" i="2"/>
  <c r="M43" i="2"/>
  <c r="M42" i="2"/>
  <c r="M41" i="2"/>
  <c r="M40" i="2"/>
  <c r="M39" i="2"/>
  <c r="K62" i="2"/>
  <c r="K61" i="2"/>
  <c r="K60" i="2"/>
  <c r="K59" i="2"/>
  <c r="K58" i="2"/>
  <c r="K57" i="2"/>
  <c r="K56" i="2"/>
  <c r="K55" i="2"/>
  <c r="K54" i="2"/>
  <c r="K53" i="2"/>
  <c r="K52" i="2"/>
  <c r="K51" i="2"/>
  <c r="K50" i="2"/>
  <c r="K49" i="2"/>
  <c r="K48" i="2"/>
  <c r="K47" i="2"/>
  <c r="K46" i="2"/>
  <c r="K45" i="2"/>
  <c r="K44" i="2"/>
  <c r="K43" i="2"/>
  <c r="K42" i="2"/>
  <c r="K41" i="2"/>
  <c r="K40" i="2"/>
  <c r="K39" i="2"/>
  <c r="J62" i="2"/>
  <c r="J61" i="2"/>
  <c r="J60" i="2"/>
  <c r="J59" i="2"/>
  <c r="J58" i="2"/>
  <c r="J56" i="2"/>
  <c r="J55" i="2"/>
  <c r="J54" i="2"/>
  <c r="J53" i="2"/>
  <c r="J52" i="2"/>
  <c r="J51" i="2"/>
  <c r="J50" i="2"/>
  <c r="J49" i="2"/>
  <c r="J48" i="2"/>
  <c r="J47" i="2"/>
  <c r="J46" i="2"/>
  <c r="J45" i="2"/>
  <c r="J44" i="2"/>
  <c r="J43" i="2"/>
  <c r="J42" i="2"/>
  <c r="J41" i="2"/>
  <c r="J40" i="2"/>
  <c r="J39" i="2"/>
  <c r="H62" i="2"/>
  <c r="H61" i="2"/>
  <c r="H60" i="2"/>
  <c r="H59" i="2"/>
  <c r="H58" i="2"/>
  <c r="H56" i="2"/>
  <c r="H55" i="2"/>
  <c r="H54" i="2"/>
  <c r="H52" i="2"/>
  <c r="H51" i="2"/>
  <c r="H50" i="2"/>
  <c r="H49" i="2"/>
  <c r="H48" i="2"/>
  <c r="H47" i="2"/>
  <c r="H46" i="2"/>
  <c r="H45" i="2"/>
  <c r="H44" i="2"/>
  <c r="H43" i="2"/>
  <c r="H41" i="2"/>
  <c r="H40" i="2"/>
  <c r="H39" i="2"/>
  <c r="G60" i="2"/>
  <c r="G59" i="2"/>
  <c r="G58" i="2"/>
  <c r="G56" i="2"/>
  <c r="G51" i="2"/>
  <c r="G49" i="2"/>
  <c r="G41" i="2"/>
  <c r="G40" i="2"/>
  <c r="E40" i="2"/>
  <c r="D60" i="2"/>
  <c r="D59" i="2"/>
  <c r="D58" i="2"/>
  <c r="D56" i="2"/>
  <c r="D51" i="2"/>
  <c r="D49" i="2"/>
  <c r="D45" i="2"/>
  <c r="D41" i="2"/>
  <c r="D40" i="2"/>
  <c r="B40" i="2"/>
  <c r="J57" i="2"/>
  <c r="W57" i="2" s="1"/>
  <c r="I62" i="2"/>
  <c r="I61" i="2"/>
  <c r="V61" i="2" s="1"/>
  <c r="I60" i="2"/>
  <c r="V60" i="2" s="1"/>
  <c r="I59" i="2"/>
  <c r="V59" i="2" s="1"/>
  <c r="I58" i="2"/>
  <c r="I57" i="2"/>
  <c r="V57" i="2" s="1"/>
  <c r="I56" i="2"/>
  <c r="V56" i="2" s="1"/>
  <c r="I55" i="2"/>
  <c r="V55" i="2" s="1"/>
  <c r="I54" i="2"/>
  <c r="I53" i="2"/>
  <c r="I52" i="2"/>
  <c r="V52" i="2" s="1"/>
  <c r="I51" i="2"/>
  <c r="V51" i="2" s="1"/>
  <c r="I50" i="2"/>
  <c r="I49" i="2"/>
  <c r="V49" i="2" s="1"/>
  <c r="I48" i="2"/>
  <c r="V48" i="2" s="1"/>
  <c r="I47" i="2"/>
  <c r="V47" i="2" s="1"/>
  <c r="I46" i="2"/>
  <c r="I45" i="2"/>
  <c r="V45" i="2" s="1"/>
  <c r="I44" i="2"/>
  <c r="V44" i="2" s="1"/>
  <c r="I43" i="2"/>
  <c r="V43" i="2" s="1"/>
  <c r="I42" i="2"/>
  <c r="I41" i="2"/>
  <c r="I40" i="2"/>
  <c r="I39" i="2"/>
  <c r="V39" i="2" s="1"/>
  <c r="H57" i="2"/>
  <c r="H53" i="2"/>
  <c r="U53" i="2" s="1"/>
  <c r="H42" i="2"/>
  <c r="U42" i="2" s="1"/>
  <c r="G62" i="2"/>
  <c r="T62" i="2" s="1"/>
  <c r="G61" i="2"/>
  <c r="G57" i="2"/>
  <c r="G55" i="2"/>
  <c r="T55" i="2" s="1"/>
  <c r="G54" i="2"/>
  <c r="T54" i="2" s="1"/>
  <c r="G53" i="2"/>
  <c r="G52" i="2"/>
  <c r="T52" i="2" s="1"/>
  <c r="G50" i="2"/>
  <c r="T50" i="2" s="1"/>
  <c r="G48" i="2"/>
  <c r="T48" i="2" s="1"/>
  <c r="G47" i="2"/>
  <c r="G46" i="2"/>
  <c r="T46" i="2" s="1"/>
  <c r="G45" i="2"/>
  <c r="G44" i="2"/>
  <c r="T44" i="2" s="1"/>
  <c r="G43" i="2"/>
  <c r="G42" i="2"/>
  <c r="T42" i="2" s="1"/>
  <c r="G39" i="2"/>
  <c r="T39" i="2" s="1"/>
  <c r="F62" i="2"/>
  <c r="S62" i="2" s="1"/>
  <c r="F61" i="2"/>
  <c r="F60" i="2"/>
  <c r="S60" i="2" s="1"/>
  <c r="F59" i="2"/>
  <c r="S59" i="2" s="1"/>
  <c r="F58" i="2"/>
  <c r="S58" i="2" s="1"/>
  <c r="F57" i="2"/>
  <c r="F56" i="2"/>
  <c r="S56" i="2" s="1"/>
  <c r="F55" i="2"/>
  <c r="S55" i="2" s="1"/>
  <c r="F54" i="2"/>
  <c r="S54" i="2" s="1"/>
  <c r="F53" i="2"/>
  <c r="F52" i="2"/>
  <c r="S52" i="2" s="1"/>
  <c r="F51" i="2"/>
  <c r="S51" i="2" s="1"/>
  <c r="F50" i="2"/>
  <c r="S50" i="2" s="1"/>
  <c r="F49" i="2"/>
  <c r="F48" i="2"/>
  <c r="S48" i="2" s="1"/>
  <c r="F47" i="2"/>
  <c r="F46" i="2"/>
  <c r="S46" i="2" s="1"/>
  <c r="F45" i="2"/>
  <c r="F44" i="2"/>
  <c r="S44" i="2" s="1"/>
  <c r="F43" i="2"/>
  <c r="S43" i="2" s="1"/>
  <c r="F42" i="2"/>
  <c r="S42" i="2" s="1"/>
  <c r="F41" i="2"/>
  <c r="F40" i="2"/>
  <c r="S40" i="2" s="1"/>
  <c r="E62" i="2"/>
  <c r="R62" i="2" s="1"/>
  <c r="E61" i="2"/>
  <c r="R61" i="2" s="1"/>
  <c r="E60" i="2"/>
  <c r="E59" i="2"/>
  <c r="R59" i="2" s="1"/>
  <c r="E58" i="2"/>
  <c r="R58" i="2" s="1"/>
  <c r="E57" i="2"/>
  <c r="E56" i="2"/>
  <c r="E55" i="2"/>
  <c r="R55" i="2" s="1"/>
  <c r="E54" i="2"/>
  <c r="R54" i="2" s="1"/>
  <c r="E53" i="2"/>
  <c r="E52" i="2"/>
  <c r="E51" i="2"/>
  <c r="R51" i="2" s="1"/>
  <c r="E50" i="2"/>
  <c r="R50" i="2" s="1"/>
  <c r="E49" i="2"/>
  <c r="R49" i="2" s="1"/>
  <c r="E48" i="2"/>
  <c r="E47" i="2"/>
  <c r="E46" i="2"/>
  <c r="R46" i="2" s="1"/>
  <c r="E45" i="2"/>
  <c r="E44" i="2"/>
  <c r="E43" i="2"/>
  <c r="R43" i="2" s="1"/>
  <c r="E42" i="2"/>
  <c r="R42" i="2" s="1"/>
  <c r="E41" i="2"/>
  <c r="R41" i="2" s="1"/>
  <c r="F39" i="2"/>
  <c r="S39" i="2" s="1"/>
  <c r="E39" i="2"/>
  <c r="R39" i="2" s="1"/>
  <c r="D62" i="2"/>
  <c r="Q62" i="2" s="1"/>
  <c r="D61" i="2"/>
  <c r="Q61" i="2" s="1"/>
  <c r="D57" i="2"/>
  <c r="Q57" i="2" s="1"/>
  <c r="D55" i="2"/>
  <c r="Q55" i="2" s="1"/>
  <c r="D54" i="2"/>
  <c r="Q54" i="2" s="1"/>
  <c r="D53" i="2"/>
  <c r="Q53" i="2" s="1"/>
  <c r="D52" i="2"/>
  <c r="D50" i="2"/>
  <c r="Q50" i="2" s="1"/>
  <c r="D48" i="2"/>
  <c r="Q48" i="2" s="1"/>
  <c r="D47" i="2"/>
  <c r="Q47" i="2" s="1"/>
  <c r="D46" i="2"/>
  <c r="Q46" i="2" s="1"/>
  <c r="D44" i="2"/>
  <c r="Q44" i="2" s="1"/>
  <c r="D43" i="2"/>
  <c r="Q43" i="2" s="1"/>
  <c r="D42" i="2"/>
  <c r="Q42" i="2" s="1"/>
  <c r="D39" i="2"/>
  <c r="Q39" i="2" s="1"/>
  <c r="C40" i="2"/>
  <c r="C41" i="2"/>
  <c r="P41" i="2" s="1"/>
  <c r="C42" i="2"/>
  <c r="C43" i="2"/>
  <c r="P43" i="2" s="1"/>
  <c r="C44" i="2"/>
  <c r="P44" i="2" s="1"/>
  <c r="C45" i="2"/>
  <c r="P45" i="2" s="1"/>
  <c r="C46" i="2"/>
  <c r="P46" i="2" s="1"/>
  <c r="C47" i="2"/>
  <c r="P47" i="2" s="1"/>
  <c r="C48" i="2"/>
  <c r="P48" i="2" s="1"/>
  <c r="C49" i="2"/>
  <c r="P49" i="2" s="1"/>
  <c r="C50" i="2"/>
  <c r="P50" i="2" s="1"/>
  <c r="C51" i="2"/>
  <c r="C52" i="2"/>
  <c r="P52" i="2" s="1"/>
  <c r="C53" i="2"/>
  <c r="P53" i="2" s="1"/>
  <c r="C54" i="2"/>
  <c r="P54" i="2" s="1"/>
  <c r="C55" i="2"/>
  <c r="P55" i="2" s="1"/>
  <c r="C56" i="2"/>
  <c r="P56" i="2" s="1"/>
  <c r="C57" i="2"/>
  <c r="P57" i="2" s="1"/>
  <c r="C58" i="2"/>
  <c r="P58" i="2" s="1"/>
  <c r="C59" i="2"/>
  <c r="P59" i="2" s="1"/>
  <c r="C60" i="2"/>
  <c r="P60" i="2" s="1"/>
  <c r="C61" i="2"/>
  <c r="P61" i="2" s="1"/>
  <c r="C62" i="2"/>
  <c r="P62" i="2" s="1"/>
  <c r="C39" i="2"/>
  <c r="B41" i="2"/>
  <c r="O41" i="2" s="1"/>
  <c r="B62" i="2"/>
  <c r="O62" i="2" s="1"/>
  <c r="B61" i="2"/>
  <c r="O61" i="2" s="1"/>
  <c r="B60" i="2"/>
  <c r="O60" i="2" s="1"/>
  <c r="B59" i="2"/>
  <c r="O59" i="2" s="1"/>
  <c r="B58" i="2"/>
  <c r="O58" i="2" s="1"/>
  <c r="B57" i="2"/>
  <c r="O57" i="2" s="1"/>
  <c r="B56" i="2"/>
  <c r="O56" i="2" s="1"/>
  <c r="B55" i="2"/>
  <c r="O55" i="2" s="1"/>
  <c r="B54" i="2"/>
  <c r="O54" i="2" s="1"/>
  <c r="B53" i="2"/>
  <c r="O53" i="2" s="1"/>
  <c r="B52" i="2"/>
  <c r="O52" i="2" s="1"/>
  <c r="B51" i="2"/>
  <c r="O51" i="2" s="1"/>
  <c r="B50" i="2"/>
  <c r="O50" i="2" s="1"/>
  <c r="B49" i="2"/>
  <c r="O49" i="2" s="1"/>
  <c r="B48" i="2"/>
  <c r="O48" i="2" s="1"/>
  <c r="B47" i="2"/>
  <c r="O47" i="2" s="1"/>
  <c r="B46" i="2"/>
  <c r="O46" i="2" s="1"/>
  <c r="B45" i="2"/>
  <c r="O45" i="2" s="1"/>
  <c r="B44" i="2"/>
  <c r="O44" i="2" s="1"/>
  <c r="B43" i="2"/>
  <c r="O43" i="2" s="1"/>
  <c r="B42" i="2"/>
  <c r="O42" i="2" s="1"/>
  <c r="B39" i="2"/>
  <c r="O39" i="2" s="1"/>
  <c r="Y63" i="2"/>
  <c r="P40" i="2"/>
  <c r="V40" i="2"/>
  <c r="Y40" i="2"/>
  <c r="S41" i="2"/>
  <c r="V41" i="2"/>
  <c r="Y41" i="2"/>
  <c r="P42" i="2"/>
  <c r="V42" i="2"/>
  <c r="Y42" i="2"/>
  <c r="T43" i="2"/>
  <c r="Y43" i="2"/>
  <c r="R44" i="2"/>
  <c r="Y44" i="2"/>
  <c r="Y45" i="2"/>
  <c r="V46" i="2"/>
  <c r="Y46" i="2"/>
  <c r="Y47" i="2"/>
  <c r="R48" i="2"/>
  <c r="Y48" i="2"/>
  <c r="S49" i="2"/>
  <c r="Y49" i="2"/>
  <c r="V50" i="2"/>
  <c r="Y50" i="2"/>
  <c r="P51" i="2"/>
  <c r="Y51" i="2"/>
  <c r="Q52" i="2"/>
  <c r="R52" i="2"/>
  <c r="Y52" i="2"/>
  <c r="V53" i="2"/>
  <c r="Y53" i="2"/>
  <c r="V54" i="2"/>
  <c r="Y54" i="2"/>
  <c r="Y55" i="2"/>
  <c r="R56" i="2"/>
  <c r="Y56" i="2"/>
  <c r="U57" i="2"/>
  <c r="Y57" i="2"/>
  <c r="V58" i="2"/>
  <c r="Y58" i="2"/>
  <c r="Y59" i="2"/>
  <c r="R60" i="2"/>
  <c r="Y60" i="2"/>
  <c r="S61" i="2"/>
  <c r="T61" i="2"/>
  <c r="Y61" i="2"/>
  <c r="V62" i="2"/>
  <c r="Y62" i="2"/>
  <c r="P39" i="2"/>
  <c r="Y39" i="2"/>
  <c r="V63" i="2" l="1"/>
  <c r="S63" i="2"/>
  <c r="P63" i="2"/>
  <c r="U44" i="2"/>
  <c r="U59" i="2" l="1"/>
  <c r="W59" i="2"/>
  <c r="T58" i="2" l="1"/>
  <c r="X62" i="2" l="1"/>
  <c r="Q60" i="2"/>
  <c r="U58" i="2"/>
  <c r="W55" i="2"/>
  <c r="W54" i="2"/>
  <c r="U51" i="2"/>
  <c r="X49" i="2"/>
  <c r="U47" i="2"/>
  <c r="U45" i="2"/>
  <c r="U43" i="2"/>
  <c r="Z41" i="2"/>
  <c r="W40" i="2"/>
  <c r="Q40" i="2"/>
  <c r="W62" i="2"/>
  <c r="W60" i="2"/>
  <c r="Z59" i="2"/>
  <c r="Q58" i="2"/>
  <c r="X56" i="2"/>
  <c r="Q56" i="2"/>
  <c r="U55" i="2"/>
  <c r="U54" i="2"/>
  <c r="Z52" i="2"/>
  <c r="Z51" i="2"/>
  <c r="T51" i="2"/>
  <c r="W50" i="2"/>
  <c r="W49" i="2"/>
  <c r="Z48" i="2"/>
  <c r="Z47" i="2"/>
  <c r="Z46" i="2"/>
  <c r="Z45" i="2"/>
  <c r="Q45" i="2"/>
  <c r="Z43" i="2"/>
  <c r="Z42" i="2"/>
  <c r="X41" i="2"/>
  <c r="Q41" i="2"/>
  <c r="U40" i="2"/>
  <c r="O40" i="2"/>
  <c r="O63" i="2" s="1"/>
  <c r="U39" i="2"/>
  <c r="X61" i="2"/>
  <c r="Q59" i="2"/>
  <c r="Z56" i="2"/>
  <c r="W53" i="2"/>
  <c r="X50" i="2"/>
  <c r="U48" i="2"/>
  <c r="U46" i="2"/>
  <c r="W44" i="2"/>
  <c r="T41" i="2"/>
  <c r="W39" i="2"/>
  <c r="W61" i="2"/>
  <c r="Z58" i="2"/>
  <c r="U62" i="2"/>
  <c r="U61" i="2"/>
  <c r="U60" i="2"/>
  <c r="X59" i="2"/>
  <c r="X58" i="2"/>
  <c r="Z57" i="2"/>
  <c r="W56" i="2"/>
  <c r="Z55" i="2"/>
  <c r="Z54" i="2"/>
  <c r="Z53" i="2"/>
  <c r="X52" i="2"/>
  <c r="X51" i="2"/>
  <c r="Q51" i="2"/>
  <c r="U50" i="2"/>
  <c r="U49" i="2"/>
  <c r="X48" i="2"/>
  <c r="X47" i="2"/>
  <c r="X46" i="2"/>
  <c r="X45" i="2"/>
  <c r="Z44" i="2"/>
  <c r="X43" i="2"/>
  <c r="X42" i="2"/>
  <c r="W41" i="2"/>
  <c r="Z40" i="2"/>
  <c r="T40" i="2"/>
  <c r="Z39" i="2"/>
  <c r="X60" i="2"/>
  <c r="T56" i="2"/>
  <c r="U52" i="2"/>
  <c r="Q49" i="2"/>
  <c r="Z62" i="2"/>
  <c r="Z61" i="2"/>
  <c r="Z60" i="2"/>
  <c r="T60" i="2"/>
  <c r="T59" i="2"/>
  <c r="W58" i="2"/>
  <c r="X57" i="2"/>
  <c r="U56" i="2"/>
  <c r="X55" i="2"/>
  <c r="X54" i="2"/>
  <c r="X53" i="2"/>
  <c r="W52" i="2"/>
  <c r="W51" i="2"/>
  <c r="Z50" i="2"/>
  <c r="Z49" i="2"/>
  <c r="T49" i="2"/>
  <c r="W48" i="2"/>
  <c r="W47" i="2"/>
  <c r="W46" i="2"/>
  <c r="W45" i="2"/>
  <c r="X44" i="2"/>
  <c r="W43" i="2"/>
  <c r="W42" i="2"/>
  <c r="U41" i="2"/>
  <c r="X40" i="2"/>
  <c r="R40" i="2"/>
  <c r="R63" i="2" s="1"/>
  <c r="X39" i="2"/>
  <c r="T63" i="2" l="1"/>
  <c r="Q63" i="2"/>
  <c r="U63" i="2"/>
  <c r="Z63" i="2"/>
  <c r="W63" i="2"/>
  <c r="X63" i="2"/>
</calcChain>
</file>

<file path=xl/sharedStrings.xml><?xml version="1.0" encoding="utf-8"?>
<sst xmlns="http://schemas.openxmlformats.org/spreadsheetml/2006/main" count="565" uniqueCount="91">
  <si>
    <t>Kreditni transfer</t>
  </si>
  <si>
    <t>Kreditna institucija</t>
  </si>
  <si>
    <t>Internet bankarstvo</t>
  </si>
  <si>
    <t xml:space="preserve"> Mobilno bankarstvo</t>
  </si>
  <si>
    <t xml:space="preserve">U poslovnici bezgotovinski - na teret računa klijenta </t>
  </si>
  <si>
    <t>U poslovnici - jednokratna platna transakcija gotovim novcem</t>
  </si>
  <si>
    <t>unutarbankovni</t>
  </si>
  <si>
    <t>međubankovni</t>
  </si>
  <si>
    <t xml:space="preserve">u korist računa pravne osobe primatelja </t>
  </si>
  <si>
    <t xml:space="preserve">u korist računa fizičke osobe primatelja </t>
  </si>
  <si>
    <t>u korist računa fizičke osobe primatelja</t>
  </si>
  <si>
    <t>Addiko Bank d.d., Zagreb</t>
  </si>
  <si>
    <t>0,9%, min. 7,00 kn, maks. 100,00 kn</t>
  </si>
  <si>
    <t>1,2%, min. 9,00 kn, maks. 100,00 kn</t>
  </si>
  <si>
    <t>1%, min. 8,00 kn, maks. 100,00 kn</t>
  </si>
  <si>
    <t>2,5%, min. 15,00 kn, maks. 150,00 kn</t>
  </si>
  <si>
    <t>Banka Kovanica d.d., Varaždin</t>
  </si>
  <si>
    <t>0,15%, min. 1,00 kn, maks. 20,00 kn</t>
  </si>
  <si>
    <t>0,2%, min. 1,00 kn, maks. 20,00 kn</t>
  </si>
  <si>
    <t>0,3%, min. 5,00 kn, maks. 100,00 kn</t>
  </si>
  <si>
    <t>0,4%, min. 5,00 kn, maks. 100,00 kn</t>
  </si>
  <si>
    <t>1,5%, min. 5,00 kn, maks. 100,00 kn</t>
  </si>
  <si>
    <t>BKS Bank AG, Glavna podružnica Hrvatska, Rijeka</t>
  </si>
  <si>
    <t>0,25%, min. 1,00 kn, maks. 5,00 kn</t>
  </si>
  <si>
    <t>1%, min. 2,00 kn, maks. 80,00 kn</t>
  </si>
  <si>
    <t>1,00%, min. 7,00 kn, maks. 120,00 kn</t>
  </si>
  <si>
    <t>Croatia banka d.d., Zagreb</t>
  </si>
  <si>
    <t>0,8%, min. 4,50 kn, maks. 80,00 kn</t>
  </si>
  <si>
    <t>0,7%, min. 4,00 kn, maks. 80,00 kn</t>
  </si>
  <si>
    <t>1%, min. 6,00 kn, maks. 100,00 kn</t>
  </si>
  <si>
    <t>Erste&amp;Steiermärkische Bank d.d., Rijeka</t>
  </si>
  <si>
    <t>1,5%, min. 8,00 kn, maks. 75,00 kn</t>
  </si>
  <si>
    <t>2%, min. 10,00 kn, maks. 100,00 kn</t>
  </si>
  <si>
    <t>Hrvatska poštanska banka d.d., Zagreb</t>
  </si>
  <si>
    <t>1%, min. 5,00 kn, maks. 70,00 kn</t>
  </si>
  <si>
    <t>1,83%, min. 6,00 kn, maks. 100,00 kn</t>
  </si>
  <si>
    <t>Imex banka d.d., Split</t>
  </si>
  <si>
    <t>0,25%, min. 2,00 kn, maks. 5,00 kn</t>
  </si>
  <si>
    <t>/</t>
  </si>
  <si>
    <t>1%, min. 5,00 kn, maks. 80,00 kn</t>
  </si>
  <si>
    <t>Istarska kreditna banka Umag d.d., Umag</t>
  </si>
  <si>
    <t>0,8%, min. 5,00 kn, maks. 80,00 kn</t>
  </si>
  <si>
    <t>1%, min. 7,00 kn, maks. 100,00 kn</t>
  </si>
  <si>
    <t>J&amp;T banka d.d., Varaždin</t>
  </si>
  <si>
    <t>1%, min. 5,00 kn, maks. 100,00 kn</t>
  </si>
  <si>
    <t>Jadranska banka d.d., Šibenik</t>
  </si>
  <si>
    <t>0,9%, min. 5,00 kn, maks. 100,00 kn</t>
  </si>
  <si>
    <t>Karlovačka banka d.d., Karlovac</t>
  </si>
  <si>
    <t>0,25%, min. 1,50 kn, maks. 7,00 kn</t>
  </si>
  <si>
    <t>KentBank d.d., Zagreb</t>
  </si>
  <si>
    <t>0,3%, min. 2,00 kn, maks. 50,00 kn</t>
  </si>
  <si>
    <t>0,3%, min. 3,00 kn, maks. 50,00 kn</t>
  </si>
  <si>
    <t>Kreditna banka Zagreb d.d., Zagreb</t>
  </si>
  <si>
    <t>0,25%, min. 1,25 kn, maks. 20,00 kn</t>
  </si>
  <si>
    <t>0,25%, min. 2 kn, maks. 20,00 kn</t>
  </si>
  <si>
    <t>OTP banka Hrvatska d.d., Zadar</t>
  </si>
  <si>
    <t>Partner banka d.d., Zagreb</t>
  </si>
  <si>
    <t>0,25%, min. 4,00 kn, maks. 50,00 kn</t>
  </si>
  <si>
    <t>0,75%, min. 4,50 kn, maks. 100,00 kn</t>
  </si>
  <si>
    <t>Podravska banka d.d., Koprivnica</t>
  </si>
  <si>
    <t>1,5%, min. 6,00 kn, maks. 150,00 kn</t>
  </si>
  <si>
    <t>Privredna banka Zagreb d.d., Zagreb</t>
  </si>
  <si>
    <t>1%, min. 8,00 kn, maks. 75,00 kn</t>
  </si>
  <si>
    <t>1,7%, min. 10 kn, maks. 95,00 kn</t>
  </si>
  <si>
    <t>Raiffeisenbank Austria d.d., Zagreb</t>
  </si>
  <si>
    <t>0,35%, min. 2 kn, maks. 20,00 kn</t>
  </si>
  <si>
    <t>1%, min. 9,00 kn, maks. 100,00 kn</t>
  </si>
  <si>
    <t>Samoborska banka d.d., Samobor</t>
  </si>
  <si>
    <t>Sberbank d.d., Zagreb</t>
  </si>
  <si>
    <t>0,2%, min. 2 kn, maks. 20,00 kn</t>
  </si>
  <si>
    <t>0,5%, min. 3,00 kn, maks. 100,00 kn</t>
  </si>
  <si>
    <t>1%, min. 3,00 kn, maks. 100,00 kn</t>
  </si>
  <si>
    <t>1,5%, min. 7,00 kn, maks. 100,00 kn</t>
  </si>
  <si>
    <t>Slatinska banka d.d., Slatina</t>
  </si>
  <si>
    <t>0,2%, min. 1,5 kn, maks. 20,00 kn</t>
  </si>
  <si>
    <t>1%, min. 5,50 kn, maks. 100,00 kn</t>
  </si>
  <si>
    <t>Splitska banka d.d., Split</t>
  </si>
  <si>
    <t>0,3%, min. 2 kn, maks. 20,00 kn</t>
  </si>
  <si>
    <t>Veneto banka d.d.</t>
  </si>
  <si>
    <t>1%, min.6,00 kn, maks. 60,00 kn</t>
  </si>
  <si>
    <t>Zagrebačka banka d.d., Zagreb</t>
  </si>
  <si>
    <t>Unesite željeni iznos transakcije i doznajte visinu naknade</t>
  </si>
  <si>
    <t>PRIKAZ VISINE NAKNADA PO KREDITNIM INSTITUCIJAMA</t>
  </si>
  <si>
    <t>NAKNADE ZA KREDITNE TRANSFERE U KUNAMA ZA POTROŠAČE (GRAĐANE)</t>
  </si>
  <si>
    <t>kontrola</t>
  </si>
  <si>
    <t>0,00 kn</t>
  </si>
  <si>
    <t>/*</t>
  </si>
  <si>
    <t xml:space="preserve">Napomena: </t>
  </si>
  <si>
    <t xml:space="preserve">/ </t>
  </si>
  <si>
    <t>/   Kreditna institucija nema u ponudi navedenu uslugu</t>
  </si>
  <si>
    <t>PREGLED BANKOVNIH NAKNADA ZA KREDITNE TRANSFERE U KUNAMA ZA GRAĐANE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</si>
</sst>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7" formatCode="#,##0.00\ &quot;kn&quot;;\-#,##0.00\ &quot;kn&quot;"/>
    <numFmt numFmtId="43" formatCode="_-* #,##0.00\ _k_n_-;\-* #,##0.00\ _k_n_-;_-* &quot;-&quot;??\ _k_n_-;_-@_-"/>
    <numFmt numFmtId="164" formatCode="#,##0.00\ &quot;kn&quot;"/>
  </numFmts>
  <fonts count="1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5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rgb="FF00206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i/>
      <sz val="14"/>
      <color rgb="FFFF0000"/>
      <name val="Calibri"/>
      <family val="2"/>
      <charset val="238"/>
      <scheme val="minor"/>
    </font>
    <font>
      <b/>
      <i/>
      <sz val="16"/>
      <color rgb="FFFF000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178">
    <xf numFmtId="0" fontId="0" fillId="0" borderId="0" xfId="0"/>
    <xf numFmtId="0" fontId="2" fillId="0" borderId="0" xfId="0" applyFont="1"/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5" fillId="5" borderId="8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5" fillId="5" borderId="10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8" fillId="6" borderId="11" xfId="2" applyFont="1" applyFill="1" applyBorder="1"/>
    <xf numFmtId="164" fontId="0" fillId="4" borderId="12" xfId="0" applyNumberFormat="1" applyFill="1" applyBorder="1" applyAlignment="1">
      <alignment horizontal="center" vertical="center" wrapText="1"/>
    </xf>
    <xf numFmtId="164" fontId="0" fillId="4" borderId="13" xfId="0" applyNumberFormat="1" applyFill="1" applyBorder="1" applyAlignment="1">
      <alignment horizontal="center" vertical="center" wrapText="1"/>
    </xf>
    <xf numFmtId="164" fontId="0" fillId="4" borderId="14" xfId="0" applyNumberFormat="1" applyFill="1" applyBorder="1" applyAlignment="1">
      <alignment horizontal="center" vertical="center" wrapText="1"/>
    </xf>
    <xf numFmtId="164" fontId="0" fillId="4" borderId="15" xfId="0" applyNumberFormat="1" applyFill="1" applyBorder="1" applyAlignment="1">
      <alignment horizontal="center" vertical="center" wrapText="1"/>
    </xf>
    <xf numFmtId="164" fontId="0" fillId="4" borderId="16" xfId="0" applyNumberFormat="1" applyFill="1" applyBorder="1" applyAlignment="1">
      <alignment horizontal="center" vertical="center" wrapText="1"/>
    </xf>
    <xf numFmtId="0" fontId="8" fillId="6" borderId="17" xfId="2" applyFont="1" applyFill="1" applyBorder="1"/>
    <xf numFmtId="164" fontId="0" fillId="4" borderId="18" xfId="0" applyNumberFormat="1" applyFill="1" applyBorder="1" applyAlignment="1">
      <alignment horizontal="center" vertical="center" wrapText="1"/>
    </xf>
    <xf numFmtId="164" fontId="0" fillId="4" borderId="19" xfId="0" applyNumberFormat="1" applyFill="1" applyBorder="1" applyAlignment="1">
      <alignment horizontal="center" vertical="center" wrapText="1"/>
    </xf>
    <xf numFmtId="164" fontId="0" fillId="4" borderId="20" xfId="0" applyNumberFormat="1" applyFill="1" applyBorder="1" applyAlignment="1">
      <alignment horizontal="center" vertical="center" wrapText="1"/>
    </xf>
    <xf numFmtId="164" fontId="0" fillId="4" borderId="21" xfId="0" applyNumberFormat="1" applyFill="1" applyBorder="1" applyAlignment="1">
      <alignment horizontal="center" vertical="center" wrapText="1"/>
    </xf>
    <xf numFmtId="164" fontId="0" fillId="4" borderId="22" xfId="0" applyNumberFormat="1" applyFill="1" applyBorder="1" applyAlignment="1">
      <alignment horizontal="center" vertical="center" wrapText="1"/>
    </xf>
    <xf numFmtId="0" fontId="8" fillId="6" borderId="17" xfId="2" applyFont="1" applyFill="1" applyBorder="1" applyAlignment="1">
      <alignment wrapText="1"/>
    </xf>
    <xf numFmtId="164" fontId="0" fillId="4" borderId="23" xfId="0" applyNumberFormat="1" applyFill="1" applyBorder="1" applyAlignment="1">
      <alignment horizontal="center" vertical="center" wrapText="1"/>
    </xf>
    <xf numFmtId="164" fontId="9" fillId="4" borderId="18" xfId="0" applyNumberFormat="1" applyFont="1" applyFill="1" applyBorder="1" applyAlignment="1">
      <alignment horizontal="center" vertical="center" wrapText="1"/>
    </xf>
    <xf numFmtId="164" fontId="0" fillId="4" borderId="24" xfId="0" applyNumberFormat="1" applyFill="1" applyBorder="1" applyAlignment="1">
      <alignment horizontal="center" vertical="center" wrapText="1"/>
    </xf>
    <xf numFmtId="164" fontId="0" fillId="4" borderId="25" xfId="0" applyNumberFormat="1" applyFill="1" applyBorder="1" applyAlignment="1">
      <alignment horizontal="center" vertical="center" wrapText="1"/>
    </xf>
    <xf numFmtId="164" fontId="0" fillId="4" borderId="26" xfId="0" applyNumberFormat="1" applyFill="1" applyBorder="1" applyAlignment="1">
      <alignment horizontal="center" vertical="center" wrapText="1"/>
    </xf>
    <xf numFmtId="0" fontId="8" fillId="6" borderId="27" xfId="2" applyFont="1" applyFill="1" applyBorder="1"/>
    <xf numFmtId="164" fontId="0" fillId="4" borderId="28" xfId="0" applyNumberFormat="1" applyFill="1" applyBorder="1" applyAlignment="1">
      <alignment horizontal="center" vertical="center" wrapText="1"/>
    </xf>
    <xf numFmtId="164" fontId="0" fillId="4" borderId="29" xfId="0" applyNumberFormat="1" applyFill="1" applyBorder="1" applyAlignment="1">
      <alignment horizontal="center" vertical="center" wrapText="1"/>
    </xf>
    <xf numFmtId="164" fontId="0" fillId="4" borderId="30" xfId="0" applyNumberFormat="1" applyFill="1" applyBorder="1" applyAlignment="1">
      <alignment horizontal="center" vertical="center" wrapText="1"/>
    </xf>
    <xf numFmtId="164" fontId="0" fillId="4" borderId="31" xfId="0" applyNumberFormat="1" applyFill="1" applyBorder="1" applyAlignment="1">
      <alignment horizontal="center" vertical="center" wrapText="1"/>
    </xf>
    <xf numFmtId="164" fontId="0" fillId="4" borderId="32" xfId="0" applyNumberFormat="1" applyFill="1" applyBorder="1" applyAlignment="1">
      <alignment horizontal="center" vertical="center" wrapText="1"/>
    </xf>
    <xf numFmtId="10" fontId="2" fillId="0" borderId="0" xfId="0" applyNumberFormat="1" applyFont="1"/>
    <xf numFmtId="2" fontId="4" fillId="4" borderId="5" xfId="0" applyNumberFormat="1" applyFont="1" applyFill="1" applyBorder="1" applyAlignment="1">
      <alignment vertical="center" wrapText="1"/>
    </xf>
    <xf numFmtId="0" fontId="5" fillId="5" borderId="33" xfId="0" applyFont="1" applyFill="1" applyBorder="1" applyAlignment="1">
      <alignment horizontal="center" vertical="center" wrapText="1"/>
    </xf>
    <xf numFmtId="2" fontId="4" fillId="4" borderId="7" xfId="0" applyNumberFormat="1" applyFont="1" applyFill="1" applyBorder="1" applyAlignment="1">
      <alignment vertical="center" wrapText="1"/>
    </xf>
    <xf numFmtId="0" fontId="5" fillId="5" borderId="6" xfId="0" applyFont="1" applyFill="1" applyBorder="1" applyAlignment="1">
      <alignment horizontal="center" vertical="center" wrapText="1"/>
    </xf>
    <xf numFmtId="2" fontId="4" fillId="4" borderId="9" xfId="0" applyNumberFormat="1" applyFont="1" applyFill="1" applyBorder="1" applyAlignment="1">
      <alignment vertical="center" wrapText="1"/>
    </xf>
    <xf numFmtId="0" fontId="8" fillId="6" borderId="34" xfId="2" applyFont="1" applyFill="1" applyBorder="1"/>
    <xf numFmtId="43" fontId="9" fillId="4" borderId="10" xfId="1" applyFont="1" applyFill="1" applyBorder="1" applyAlignment="1">
      <alignment horizontal="center" vertical="center" wrapText="1"/>
    </xf>
    <xf numFmtId="0" fontId="11" fillId="0" borderId="10" xfId="0" applyFont="1" applyBorder="1" applyAlignment="1">
      <alignment horizontal="left" wrapText="1"/>
    </xf>
    <xf numFmtId="164" fontId="0" fillId="4" borderId="16" xfId="0" applyNumberFormat="1" applyFill="1" applyBorder="1" applyAlignment="1" applyProtection="1">
      <alignment horizontal="center"/>
      <protection hidden="1"/>
    </xf>
    <xf numFmtId="164" fontId="0" fillId="4" borderId="13" xfId="0" applyNumberFormat="1" applyFill="1" applyBorder="1" applyAlignment="1" applyProtection="1">
      <alignment horizontal="center"/>
      <protection hidden="1"/>
    </xf>
    <xf numFmtId="164" fontId="0" fillId="4" borderId="14" xfId="0" applyNumberFormat="1" applyFill="1" applyBorder="1" applyAlignment="1" applyProtection="1">
      <alignment horizontal="center"/>
      <protection hidden="1"/>
    </xf>
    <xf numFmtId="164" fontId="0" fillId="4" borderId="22" xfId="0" applyNumberFormat="1" applyFill="1" applyBorder="1" applyAlignment="1" applyProtection="1">
      <alignment horizontal="center"/>
      <protection hidden="1"/>
    </xf>
    <xf numFmtId="164" fontId="0" fillId="4" borderId="19" xfId="0" applyNumberFormat="1" applyFill="1" applyBorder="1" applyAlignment="1" applyProtection="1">
      <alignment horizontal="center"/>
      <protection hidden="1"/>
    </xf>
    <xf numFmtId="164" fontId="0" fillId="4" borderId="20" xfId="0" applyNumberFormat="1" applyFill="1" applyBorder="1" applyAlignment="1" applyProtection="1">
      <alignment horizontal="center"/>
      <protection hidden="1"/>
    </xf>
    <xf numFmtId="164" fontId="0" fillId="4" borderId="19" xfId="0" applyNumberFormat="1" applyFill="1" applyBorder="1" applyAlignment="1" applyProtection="1">
      <alignment horizontal="center" vertical="center"/>
      <protection hidden="1"/>
    </xf>
    <xf numFmtId="164" fontId="0" fillId="4" borderId="32" xfId="0" applyNumberFormat="1" applyFill="1" applyBorder="1" applyAlignment="1" applyProtection="1">
      <alignment horizontal="center"/>
      <protection hidden="1"/>
    </xf>
    <xf numFmtId="164" fontId="0" fillId="4" borderId="29" xfId="0" applyNumberFormat="1" applyFill="1" applyBorder="1" applyAlignment="1" applyProtection="1">
      <alignment horizontal="center"/>
      <protection hidden="1"/>
    </xf>
    <xf numFmtId="164" fontId="0" fillId="4" borderId="30" xfId="0" applyNumberFormat="1" applyFill="1" applyBorder="1" applyAlignment="1" applyProtection="1">
      <alignment horizontal="center"/>
      <protection hidden="1"/>
    </xf>
    <xf numFmtId="164" fontId="0" fillId="7" borderId="22" xfId="0" applyNumberFormat="1" applyFill="1" applyBorder="1" applyAlignment="1" applyProtection="1">
      <alignment horizontal="center"/>
      <protection hidden="1"/>
    </xf>
    <xf numFmtId="164" fontId="0" fillId="7" borderId="20" xfId="0" applyNumberFormat="1" applyFill="1" applyBorder="1" applyAlignment="1" applyProtection="1">
      <alignment horizontal="center"/>
      <protection hidden="1"/>
    </xf>
    <xf numFmtId="164" fontId="0" fillId="7" borderId="20" xfId="0" applyNumberFormat="1" applyFill="1" applyBorder="1" applyAlignment="1" applyProtection="1">
      <alignment horizontal="center" vertical="center"/>
      <protection hidden="1"/>
    </xf>
    <xf numFmtId="164" fontId="0" fillId="7" borderId="16" xfId="0" applyNumberFormat="1" applyFill="1" applyBorder="1" applyAlignment="1" applyProtection="1">
      <alignment horizontal="center"/>
      <protection hidden="1"/>
    </xf>
    <xf numFmtId="164" fontId="0" fillId="7" borderId="22" xfId="0" applyNumberFormat="1" applyFill="1" applyBorder="1" applyAlignment="1" applyProtection="1">
      <alignment horizontal="center" vertical="center"/>
      <protection hidden="1"/>
    </xf>
    <xf numFmtId="164" fontId="0" fillId="7" borderId="32" xfId="0" applyNumberFormat="1" applyFill="1" applyBorder="1" applyAlignment="1" applyProtection="1">
      <alignment horizontal="center"/>
      <protection hidden="1"/>
    </xf>
    <xf numFmtId="164" fontId="0" fillId="7" borderId="14" xfId="0" applyNumberFormat="1" applyFill="1" applyBorder="1" applyAlignment="1" applyProtection="1">
      <alignment horizontal="center"/>
      <protection hidden="1"/>
    </xf>
    <xf numFmtId="164" fontId="0" fillId="7" borderId="30" xfId="0" applyNumberFormat="1" applyFill="1" applyBorder="1" applyAlignment="1" applyProtection="1">
      <alignment horizontal="center"/>
      <protection hidden="1"/>
    </xf>
    <xf numFmtId="164" fontId="0" fillId="0" borderId="0" xfId="0" applyNumberFormat="1"/>
    <xf numFmtId="164" fontId="0" fillId="7" borderId="0" xfId="0" applyNumberFormat="1" applyFill="1"/>
    <xf numFmtId="0" fontId="0" fillId="8" borderId="0" xfId="0" applyFill="1"/>
    <xf numFmtId="164" fontId="0" fillId="7" borderId="20" xfId="0" applyNumberFormat="1" applyFill="1" applyBorder="1" applyAlignment="1" applyProtection="1">
      <alignment horizontal="center" vertical="center" wrapText="1"/>
      <protection hidden="1"/>
    </xf>
    <xf numFmtId="2" fontId="4" fillId="4" borderId="1" xfId="0" applyNumberFormat="1" applyFont="1" applyFill="1" applyBorder="1" applyAlignment="1">
      <alignment vertical="center" wrapText="1"/>
    </xf>
    <xf numFmtId="2" fontId="4" fillId="4" borderId="37" xfId="0" applyNumberFormat="1" applyFont="1" applyFill="1" applyBorder="1" applyAlignment="1">
      <alignment vertical="center" wrapText="1"/>
    </xf>
    <xf numFmtId="164" fontId="0" fillId="4" borderId="15" xfId="0" applyNumberFormat="1" applyFill="1" applyBorder="1" applyAlignment="1" applyProtection="1">
      <alignment horizontal="center"/>
      <protection hidden="1"/>
    </xf>
    <xf numFmtId="164" fontId="0" fillId="7" borderId="21" xfId="0" applyNumberFormat="1" applyFill="1" applyBorder="1" applyAlignment="1" applyProtection="1">
      <alignment horizontal="center"/>
      <protection hidden="1"/>
    </xf>
    <xf numFmtId="164" fontId="0" fillId="7" borderId="21" xfId="0" applyNumberFormat="1" applyFill="1" applyBorder="1" applyAlignment="1" applyProtection="1">
      <alignment horizontal="center" vertical="center"/>
      <protection hidden="1"/>
    </xf>
    <xf numFmtId="164" fontId="0" fillId="4" borderId="21" xfId="0" applyNumberFormat="1" applyFill="1" applyBorder="1" applyAlignment="1" applyProtection="1">
      <alignment horizontal="center"/>
      <protection hidden="1"/>
    </xf>
    <xf numFmtId="164" fontId="0" fillId="4" borderId="31" xfId="0" applyNumberFormat="1" applyFill="1" applyBorder="1" applyAlignment="1" applyProtection="1">
      <alignment horizontal="center"/>
      <protection hidden="1"/>
    </xf>
    <xf numFmtId="164" fontId="0" fillId="7" borderId="12" xfId="0" applyNumberFormat="1" applyFill="1" applyBorder="1" applyAlignment="1" applyProtection="1">
      <alignment horizontal="center"/>
      <protection hidden="1"/>
    </xf>
    <xf numFmtId="164" fontId="0" fillId="7" borderId="18" xfId="0" applyNumberFormat="1" applyFill="1" applyBorder="1" applyAlignment="1" applyProtection="1">
      <alignment horizontal="center"/>
      <protection hidden="1"/>
    </xf>
    <xf numFmtId="164" fontId="0" fillId="7" borderId="18" xfId="0" applyNumberFormat="1" applyFill="1" applyBorder="1" applyAlignment="1" applyProtection="1">
      <alignment horizontal="center" vertical="center"/>
      <protection hidden="1"/>
    </xf>
    <xf numFmtId="164" fontId="0" fillId="7" borderId="28" xfId="0" applyNumberFormat="1" applyFill="1" applyBorder="1" applyAlignment="1" applyProtection="1">
      <alignment horizontal="center"/>
      <protection hidden="1"/>
    </xf>
    <xf numFmtId="164" fontId="0" fillId="7" borderId="18" xfId="0" applyNumberFormat="1" applyFill="1" applyBorder="1" applyAlignment="1" applyProtection="1">
      <alignment horizontal="center" vertical="center" wrapText="1"/>
      <protection hidden="1"/>
    </xf>
    <xf numFmtId="0" fontId="5" fillId="5" borderId="5" xfId="0" applyFont="1" applyFill="1" applyBorder="1" applyAlignment="1">
      <alignment horizontal="center" vertical="center" wrapText="1"/>
    </xf>
    <xf numFmtId="164" fontId="0" fillId="0" borderId="16" xfId="0" applyNumberFormat="1" applyFill="1" applyBorder="1" applyAlignment="1" applyProtection="1">
      <alignment horizontal="center"/>
      <protection hidden="1"/>
    </xf>
    <xf numFmtId="164" fontId="0" fillId="0" borderId="13" xfId="0" applyNumberFormat="1" applyFill="1" applyBorder="1" applyAlignment="1" applyProtection="1">
      <alignment horizontal="center"/>
      <protection hidden="1"/>
    </xf>
    <xf numFmtId="164" fontId="0" fillId="0" borderId="15" xfId="0" applyNumberFormat="1" applyFill="1" applyBorder="1" applyAlignment="1" applyProtection="1">
      <alignment horizontal="center"/>
      <protection hidden="1"/>
    </xf>
    <xf numFmtId="164" fontId="0" fillId="0" borderId="14" xfId="0" applyNumberFormat="1" applyFill="1" applyBorder="1" applyAlignment="1" applyProtection="1">
      <alignment horizontal="center"/>
      <protection hidden="1"/>
    </xf>
    <xf numFmtId="164" fontId="0" fillId="0" borderId="12" xfId="0" applyNumberFormat="1" applyFill="1" applyBorder="1" applyAlignment="1" applyProtection="1">
      <alignment horizontal="center"/>
      <protection hidden="1"/>
    </xf>
    <xf numFmtId="164" fontId="0" fillId="0" borderId="22" xfId="0" applyNumberFormat="1" applyFill="1" applyBorder="1" applyAlignment="1" applyProtection="1">
      <alignment horizontal="center"/>
      <protection hidden="1"/>
    </xf>
    <xf numFmtId="164" fontId="0" fillId="0" borderId="19" xfId="0" applyNumberFormat="1" applyFill="1" applyBorder="1" applyAlignment="1" applyProtection="1">
      <alignment horizontal="center"/>
      <protection hidden="1"/>
    </xf>
    <xf numFmtId="164" fontId="0" fillId="0" borderId="21" xfId="0" applyNumberFormat="1" applyFill="1" applyBorder="1" applyAlignment="1" applyProtection="1">
      <alignment horizontal="center"/>
      <protection hidden="1"/>
    </xf>
    <xf numFmtId="164" fontId="0" fillId="0" borderId="20" xfId="0" applyNumberFormat="1" applyFill="1" applyBorder="1" applyAlignment="1" applyProtection="1">
      <alignment horizontal="center"/>
      <protection hidden="1"/>
    </xf>
    <xf numFmtId="164" fontId="0" fillId="0" borderId="18" xfId="0" applyNumberFormat="1" applyFill="1" applyBorder="1" applyAlignment="1" applyProtection="1">
      <alignment horizontal="center"/>
      <protection hidden="1"/>
    </xf>
    <xf numFmtId="164" fontId="0" fillId="0" borderId="21" xfId="0" applyNumberFormat="1" applyFill="1" applyBorder="1" applyAlignment="1" applyProtection="1">
      <alignment horizontal="center" vertical="center"/>
      <protection hidden="1"/>
    </xf>
    <xf numFmtId="164" fontId="0" fillId="0" borderId="20" xfId="0" applyNumberFormat="1" applyFill="1" applyBorder="1" applyAlignment="1" applyProtection="1">
      <alignment horizontal="center" vertical="center"/>
      <protection hidden="1"/>
    </xf>
    <xf numFmtId="164" fontId="0" fillId="0" borderId="22" xfId="0" applyNumberFormat="1" applyFill="1" applyBorder="1" applyAlignment="1" applyProtection="1">
      <alignment horizontal="center" vertical="center"/>
      <protection hidden="1"/>
    </xf>
    <xf numFmtId="164" fontId="0" fillId="0" borderId="18" xfId="0" applyNumberFormat="1" applyFill="1" applyBorder="1" applyAlignment="1" applyProtection="1">
      <alignment horizontal="center" vertical="center"/>
      <protection hidden="1"/>
    </xf>
    <xf numFmtId="164" fontId="0" fillId="0" borderId="19" xfId="0" applyNumberFormat="1" applyFill="1" applyBorder="1" applyAlignment="1" applyProtection="1">
      <alignment horizontal="center" vertical="center"/>
      <protection hidden="1"/>
    </xf>
    <xf numFmtId="164" fontId="0" fillId="0" borderId="18" xfId="0" applyNumberFormat="1" applyFill="1" applyBorder="1" applyAlignment="1" applyProtection="1">
      <alignment horizontal="center" vertical="center" wrapText="1"/>
      <protection hidden="1"/>
    </xf>
    <xf numFmtId="164" fontId="0" fillId="0" borderId="20" xfId="0" applyNumberFormat="1" applyFill="1" applyBorder="1" applyAlignment="1" applyProtection="1">
      <alignment horizontal="center" vertical="center" wrapText="1"/>
      <protection hidden="1"/>
    </xf>
    <xf numFmtId="164" fontId="0" fillId="0" borderId="32" xfId="0" applyNumberFormat="1" applyFill="1" applyBorder="1" applyAlignment="1" applyProtection="1">
      <alignment horizontal="center"/>
      <protection hidden="1"/>
    </xf>
    <xf numFmtId="164" fontId="0" fillId="0" borderId="29" xfId="0" applyNumberFormat="1" applyFill="1" applyBorder="1" applyAlignment="1" applyProtection="1">
      <alignment horizontal="center"/>
      <protection hidden="1"/>
    </xf>
    <xf numFmtId="164" fontId="0" fillId="0" borderId="31" xfId="0" applyNumberFormat="1" applyFill="1" applyBorder="1" applyAlignment="1" applyProtection="1">
      <alignment horizontal="center"/>
      <protection hidden="1"/>
    </xf>
    <xf numFmtId="164" fontId="0" fillId="0" borderId="30" xfId="0" applyNumberFormat="1" applyFill="1" applyBorder="1" applyAlignment="1" applyProtection="1">
      <alignment horizontal="center"/>
      <protection hidden="1"/>
    </xf>
    <xf numFmtId="164" fontId="0" fillId="0" borderId="28" xfId="0" applyNumberFormat="1" applyFill="1" applyBorder="1" applyAlignment="1" applyProtection="1">
      <alignment horizontal="center"/>
      <protection hidden="1"/>
    </xf>
    <xf numFmtId="0" fontId="0" fillId="0" borderId="0" xfId="0" applyProtection="1">
      <protection locked="0"/>
    </xf>
    <xf numFmtId="7" fontId="9" fillId="4" borderId="10" xfId="1" applyNumberFormat="1" applyFont="1" applyFill="1" applyBorder="1" applyAlignment="1" applyProtection="1">
      <alignment horizontal="center" vertical="center" wrapText="1"/>
      <protection locked="0"/>
    </xf>
    <xf numFmtId="2" fontId="4" fillId="4" borderId="1" xfId="0" applyNumberFormat="1" applyFont="1" applyFill="1" applyBorder="1" applyAlignment="1" applyProtection="1">
      <alignment vertical="center" wrapText="1"/>
      <protection hidden="1"/>
    </xf>
    <xf numFmtId="2" fontId="4" fillId="4" borderId="5" xfId="0" applyNumberFormat="1" applyFont="1" applyFill="1" applyBorder="1" applyAlignment="1" applyProtection="1">
      <alignment vertical="center" wrapText="1"/>
      <protection hidden="1"/>
    </xf>
    <xf numFmtId="0" fontId="5" fillId="5" borderId="33" xfId="0" applyFont="1" applyFill="1" applyBorder="1" applyAlignment="1" applyProtection="1">
      <alignment horizontal="center" vertical="center" wrapText="1"/>
      <protection hidden="1"/>
    </xf>
    <xf numFmtId="0" fontId="5" fillId="5" borderId="1" xfId="0" applyFont="1" applyFill="1" applyBorder="1" applyAlignment="1" applyProtection="1">
      <alignment horizontal="center" vertical="center" wrapText="1"/>
      <protection hidden="1"/>
    </xf>
    <xf numFmtId="2" fontId="4" fillId="4" borderId="37" xfId="0" applyNumberFormat="1" applyFont="1" applyFill="1" applyBorder="1" applyAlignment="1" applyProtection="1">
      <alignment horizontal="center" vertical="center" wrapText="1"/>
      <protection hidden="1"/>
    </xf>
    <xf numFmtId="0" fontId="5" fillId="5" borderId="8" xfId="0" applyFont="1" applyFill="1" applyBorder="1" applyAlignment="1" applyProtection="1">
      <alignment horizontal="center" vertical="center" wrapText="1"/>
      <protection hidden="1"/>
    </xf>
    <xf numFmtId="2" fontId="4" fillId="4" borderId="7" xfId="0" applyNumberFormat="1" applyFont="1" applyFill="1" applyBorder="1" applyAlignment="1" applyProtection="1">
      <alignment horizontal="center" vertical="center" wrapText="1"/>
      <protection hidden="1"/>
    </xf>
    <xf numFmtId="0" fontId="5" fillId="5" borderId="5" xfId="0" applyFont="1" applyFill="1" applyBorder="1" applyAlignment="1" applyProtection="1">
      <alignment horizontal="center" vertical="center" wrapText="1"/>
      <protection hidden="1"/>
    </xf>
    <xf numFmtId="0" fontId="5" fillId="5" borderId="6" xfId="0" applyFont="1" applyFill="1" applyBorder="1" applyAlignment="1" applyProtection="1">
      <alignment horizontal="center" vertical="center" wrapText="1"/>
      <protection hidden="1"/>
    </xf>
    <xf numFmtId="0" fontId="6" fillId="5" borderId="1" xfId="0" applyFont="1" applyFill="1" applyBorder="1" applyAlignment="1" applyProtection="1">
      <alignment horizontal="center" vertical="center" wrapText="1"/>
      <protection hidden="1"/>
    </xf>
    <xf numFmtId="0" fontId="8" fillId="6" borderId="34" xfId="2" applyFont="1" applyFill="1" applyBorder="1" applyProtection="1">
      <protection hidden="1"/>
    </xf>
    <xf numFmtId="0" fontId="8" fillId="6" borderId="17" xfId="2" applyFont="1" applyFill="1" applyBorder="1" applyProtection="1">
      <protection hidden="1"/>
    </xf>
    <xf numFmtId="0" fontId="8" fillId="6" borderId="17" xfId="2" applyFont="1" applyFill="1" applyBorder="1" applyAlignment="1" applyProtection="1">
      <alignment wrapText="1"/>
      <protection hidden="1"/>
    </xf>
    <xf numFmtId="0" fontId="8" fillId="6" borderId="27" xfId="2" applyFont="1" applyFill="1" applyBorder="1" applyProtection="1">
      <protection hidden="1"/>
    </xf>
    <xf numFmtId="0" fontId="0" fillId="0" borderId="0" xfId="0" applyProtection="1">
      <protection hidden="1"/>
    </xf>
    <xf numFmtId="2" fontId="4" fillId="4" borderId="9" xfId="0" applyNumberFormat="1" applyFont="1" applyFill="1" applyBorder="1" applyAlignment="1" applyProtection="1">
      <alignment horizontal="center" vertical="center" wrapText="1"/>
      <protection hidden="1"/>
    </xf>
    <xf numFmtId="0" fontId="8" fillId="6" borderId="11" xfId="2" applyFont="1" applyFill="1" applyBorder="1" applyProtection="1">
      <protection hidden="1"/>
    </xf>
    <xf numFmtId="164" fontId="0" fillId="4" borderId="16" xfId="0" applyNumberFormat="1" applyFill="1" applyBorder="1" applyAlignment="1" applyProtection="1">
      <alignment horizontal="center" vertical="center" wrapText="1"/>
      <protection hidden="1"/>
    </xf>
    <xf numFmtId="164" fontId="0" fillId="4" borderId="38" xfId="0" quotePrefix="1" applyNumberFormat="1" applyFill="1" applyBorder="1" applyAlignment="1" applyProtection="1">
      <alignment horizontal="center" vertical="center" wrapText="1"/>
      <protection hidden="1"/>
    </xf>
    <xf numFmtId="164" fontId="0" fillId="4" borderId="14" xfId="0" applyNumberFormat="1" applyFill="1" applyBorder="1" applyAlignment="1" applyProtection="1">
      <alignment horizontal="center" vertical="center" wrapText="1"/>
      <protection hidden="1"/>
    </xf>
    <xf numFmtId="164" fontId="0" fillId="4" borderId="12" xfId="0" applyNumberFormat="1" applyFill="1" applyBorder="1" applyAlignment="1" applyProtection="1">
      <alignment horizontal="center" vertical="center" wrapText="1"/>
      <protection hidden="1"/>
    </xf>
    <xf numFmtId="164" fontId="0" fillId="4" borderId="13" xfId="0" quotePrefix="1" applyNumberFormat="1" applyFill="1" applyBorder="1" applyAlignment="1" applyProtection="1">
      <alignment horizontal="center" vertical="center" wrapText="1"/>
      <protection hidden="1"/>
    </xf>
    <xf numFmtId="164" fontId="0" fillId="4" borderId="15" xfId="0" applyNumberFormat="1" applyFill="1" applyBorder="1" applyAlignment="1" applyProtection="1">
      <alignment horizontal="center" vertical="center" wrapText="1"/>
      <protection hidden="1"/>
    </xf>
    <xf numFmtId="164" fontId="0" fillId="4" borderId="22" xfId="0" applyNumberFormat="1" applyFill="1" applyBorder="1" applyAlignment="1" applyProtection="1">
      <alignment horizontal="center" vertical="center" wrapText="1"/>
      <protection hidden="1"/>
    </xf>
    <xf numFmtId="164" fontId="0" fillId="4" borderId="19" xfId="0" quotePrefix="1" applyNumberFormat="1" applyFill="1" applyBorder="1" applyAlignment="1" applyProtection="1">
      <alignment horizontal="center" vertical="center" wrapText="1"/>
      <protection hidden="1"/>
    </xf>
    <xf numFmtId="164" fontId="0" fillId="4" borderId="20" xfId="0" applyNumberFormat="1" applyFill="1" applyBorder="1" applyAlignment="1" applyProtection="1">
      <alignment horizontal="center" vertical="center" wrapText="1"/>
      <protection hidden="1"/>
    </xf>
    <xf numFmtId="164" fontId="0" fillId="4" borderId="18" xfId="0" applyNumberFormat="1" applyFill="1" applyBorder="1" applyAlignment="1" applyProtection="1">
      <alignment horizontal="center" vertical="center" wrapText="1"/>
      <protection hidden="1"/>
    </xf>
    <xf numFmtId="164" fontId="0" fillId="4" borderId="21" xfId="0" applyNumberFormat="1" applyFill="1" applyBorder="1" applyAlignment="1" applyProtection="1">
      <alignment horizontal="center" vertical="center" wrapText="1"/>
      <protection hidden="1"/>
    </xf>
    <xf numFmtId="164" fontId="0" fillId="4" borderId="22" xfId="0" quotePrefix="1" applyNumberFormat="1" applyFill="1" applyBorder="1" applyAlignment="1" applyProtection="1">
      <alignment horizontal="center" vertical="center" wrapText="1"/>
      <protection hidden="1"/>
    </xf>
    <xf numFmtId="164" fontId="0" fillId="4" borderId="19" xfId="0" applyNumberFormat="1" applyFill="1" applyBorder="1" applyAlignment="1" applyProtection="1">
      <alignment horizontal="center" vertical="center" wrapText="1"/>
      <protection hidden="1"/>
    </xf>
    <xf numFmtId="164" fontId="0" fillId="4" borderId="35" xfId="0" applyNumberFormat="1" applyFill="1" applyBorder="1" applyAlignment="1" applyProtection="1">
      <alignment horizontal="center" vertical="center" wrapText="1"/>
      <protection hidden="1"/>
    </xf>
    <xf numFmtId="164" fontId="0" fillId="4" borderId="26" xfId="0" applyNumberFormat="1" applyFill="1" applyBorder="1" applyAlignment="1" applyProtection="1">
      <alignment horizontal="center" vertical="center" wrapText="1"/>
      <protection hidden="1"/>
    </xf>
    <xf numFmtId="164" fontId="0" fillId="4" borderId="24" xfId="0" applyNumberFormat="1" applyFill="1" applyBorder="1" applyAlignment="1" applyProtection="1">
      <alignment horizontal="center" vertical="center" wrapText="1"/>
      <protection hidden="1"/>
    </xf>
    <xf numFmtId="164" fontId="0" fillId="4" borderId="32" xfId="0" applyNumberFormat="1" applyFill="1" applyBorder="1" applyAlignment="1" applyProtection="1">
      <alignment horizontal="center" vertical="center" wrapText="1"/>
      <protection hidden="1"/>
    </xf>
    <xf numFmtId="164" fontId="0" fillId="4" borderId="29" xfId="0" quotePrefix="1" applyNumberFormat="1" applyFill="1" applyBorder="1" applyAlignment="1" applyProtection="1">
      <alignment horizontal="center" vertical="center" wrapText="1"/>
      <protection hidden="1"/>
    </xf>
    <xf numFmtId="164" fontId="0" fillId="4" borderId="30" xfId="0" applyNumberFormat="1" applyFill="1" applyBorder="1" applyAlignment="1" applyProtection="1">
      <alignment horizontal="center" vertical="center" wrapText="1"/>
      <protection hidden="1"/>
    </xf>
    <xf numFmtId="164" fontId="0" fillId="4" borderId="28" xfId="0" applyNumberFormat="1" applyFill="1" applyBorder="1" applyAlignment="1" applyProtection="1">
      <alignment horizontal="center" vertical="center" wrapText="1"/>
      <protection hidden="1"/>
    </xf>
    <xf numFmtId="164" fontId="0" fillId="4" borderId="31" xfId="0" applyNumberFormat="1" applyFill="1" applyBorder="1" applyAlignment="1" applyProtection="1">
      <alignment horizontal="center" vertical="center" wrapText="1"/>
      <protection hidden="1"/>
    </xf>
    <xf numFmtId="0" fontId="12" fillId="0" borderId="0" xfId="0" applyFont="1" applyProtection="1">
      <protection hidden="1"/>
    </xf>
    <xf numFmtId="0" fontId="11" fillId="0" borderId="10" xfId="0" applyFont="1" applyBorder="1" applyAlignment="1" applyProtection="1">
      <alignment horizontal="left" wrapText="1"/>
      <protection hidden="1"/>
    </xf>
    <xf numFmtId="49" fontId="13" fillId="0" borderId="0" xfId="0" applyNumberFormat="1" applyFont="1" applyProtection="1">
      <protection hidden="1"/>
    </xf>
    <xf numFmtId="164" fontId="0" fillId="0" borderId="0" xfId="0" applyNumberFormat="1" applyFill="1" applyBorder="1" applyAlignment="1" applyProtection="1">
      <alignment horizontal="center"/>
      <protection hidden="1"/>
    </xf>
    <xf numFmtId="0" fontId="3" fillId="2" borderId="5" xfId="0" applyFont="1" applyFill="1" applyBorder="1" applyAlignment="1" applyProtection="1">
      <alignment horizontal="center" vertical="center" wrapText="1"/>
      <protection hidden="1"/>
    </xf>
    <xf numFmtId="0" fontId="3" fillId="2" borderId="9" xfId="0" applyFont="1" applyFill="1" applyBorder="1" applyAlignment="1" applyProtection="1">
      <alignment horizontal="center" vertical="center" wrapText="1"/>
      <protection hidden="1"/>
    </xf>
    <xf numFmtId="0" fontId="3" fillId="2" borderId="7" xfId="0" applyFont="1" applyFill="1" applyBorder="1" applyAlignment="1" applyProtection="1">
      <alignment horizontal="center" vertical="center" wrapText="1"/>
      <protection hidden="1"/>
    </xf>
    <xf numFmtId="0" fontId="3" fillId="2" borderId="2" xfId="0" applyFont="1" applyFill="1" applyBorder="1" applyAlignment="1" applyProtection="1">
      <alignment horizontal="center" vertical="center" wrapText="1"/>
      <protection hidden="1"/>
    </xf>
    <xf numFmtId="0" fontId="3" fillId="2" borderId="3" xfId="0" applyFont="1" applyFill="1" applyBorder="1" applyAlignment="1" applyProtection="1">
      <alignment horizontal="center" vertical="center" wrapText="1"/>
      <protection hidden="1"/>
    </xf>
    <xf numFmtId="0" fontId="3" fillId="2" borderId="4" xfId="0" applyFont="1" applyFill="1" applyBorder="1" applyAlignment="1" applyProtection="1">
      <alignment horizontal="center" vertical="center" wrapText="1"/>
      <protection hidden="1"/>
    </xf>
    <xf numFmtId="0" fontId="3" fillId="3" borderId="2" xfId="0" applyFont="1" applyFill="1" applyBorder="1" applyAlignment="1" applyProtection="1">
      <alignment horizontal="center" vertical="center" wrapText="1"/>
      <protection hidden="1"/>
    </xf>
    <xf numFmtId="0" fontId="3" fillId="3" borderId="3" xfId="0" applyFont="1" applyFill="1" applyBorder="1" applyAlignment="1" applyProtection="1">
      <alignment horizontal="center" vertical="center" wrapText="1"/>
      <protection hidden="1"/>
    </xf>
    <xf numFmtId="0" fontId="3" fillId="3" borderId="4" xfId="0" applyFont="1" applyFill="1" applyBorder="1" applyAlignment="1" applyProtection="1">
      <alignment horizontal="center" vertical="center" wrapText="1"/>
      <protection hidden="1"/>
    </xf>
    <xf numFmtId="0" fontId="4" fillId="4" borderId="2" xfId="0" applyFont="1" applyFill="1" applyBorder="1" applyAlignment="1" applyProtection="1">
      <alignment horizontal="center" vertical="center" wrapText="1"/>
      <protection hidden="1"/>
    </xf>
    <xf numFmtId="0" fontId="4" fillId="4" borderId="4" xfId="0" applyFont="1" applyFill="1" applyBorder="1" applyAlignment="1" applyProtection="1">
      <alignment horizontal="center" vertical="center" wrapText="1"/>
      <protection hidden="1"/>
    </xf>
    <xf numFmtId="2" fontId="4" fillId="4" borderId="2" xfId="0" applyNumberFormat="1" applyFont="1" applyFill="1" applyBorder="1" applyAlignment="1" applyProtection="1">
      <alignment horizontal="center" vertical="center" wrapText="1"/>
      <protection hidden="1"/>
    </xf>
    <xf numFmtId="2" fontId="4" fillId="4" borderId="4" xfId="0" applyNumberFormat="1" applyFont="1" applyFill="1" applyBorder="1" applyAlignment="1" applyProtection="1">
      <alignment horizontal="center" vertical="center" wrapText="1"/>
      <protection hidden="1"/>
    </xf>
    <xf numFmtId="2" fontId="4" fillId="4" borderId="3" xfId="0" applyNumberFormat="1" applyFont="1" applyFill="1" applyBorder="1" applyAlignment="1" applyProtection="1">
      <alignment horizontal="center" vertical="center" wrapText="1"/>
      <protection hidden="1"/>
    </xf>
    <xf numFmtId="0" fontId="10" fillId="0" borderId="36" xfId="0" applyFont="1" applyBorder="1" applyAlignment="1" applyProtection="1">
      <alignment horizontal="center"/>
      <protection hidden="1"/>
    </xf>
    <xf numFmtId="0" fontId="10" fillId="0" borderId="0" xfId="0" applyFont="1" applyAlignment="1" applyProtection="1">
      <alignment horizontal="center"/>
      <protection hidden="1"/>
    </xf>
    <xf numFmtId="2" fontId="4" fillId="4" borderId="5" xfId="0" applyNumberFormat="1" applyFont="1" applyFill="1" applyBorder="1" applyAlignment="1" applyProtection="1">
      <alignment horizontal="center" vertical="center" wrapText="1"/>
      <protection hidden="1"/>
    </xf>
    <xf numFmtId="2" fontId="4" fillId="4" borderId="9" xfId="0" applyNumberFormat="1" applyFont="1" applyFill="1" applyBorder="1" applyAlignment="1" applyProtection="1">
      <alignment horizontal="center" vertical="center" wrapText="1"/>
      <protection hidden="1"/>
    </xf>
    <xf numFmtId="0" fontId="3" fillId="2" borderId="5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2" fontId="4" fillId="4" borderId="2" xfId="0" applyNumberFormat="1" applyFont="1" applyFill="1" applyBorder="1" applyAlignment="1">
      <alignment horizontal="center" vertical="center" wrapText="1"/>
    </xf>
    <xf numFmtId="2" fontId="4" fillId="4" borderId="4" xfId="0" applyNumberFormat="1" applyFont="1" applyFill="1" applyBorder="1" applyAlignment="1">
      <alignment horizontal="center" vertical="center" wrapText="1"/>
    </xf>
    <xf numFmtId="2" fontId="4" fillId="4" borderId="3" xfId="0" applyNumberFormat="1" applyFont="1" applyFill="1" applyBorder="1" applyAlignment="1">
      <alignment horizontal="center" vertical="center" wrapText="1"/>
    </xf>
    <xf numFmtId="0" fontId="10" fillId="0" borderId="36" xfId="0" applyFont="1" applyBorder="1" applyAlignment="1">
      <alignment horizontal="center"/>
    </xf>
    <xf numFmtId="0" fontId="10" fillId="0" borderId="0" xfId="0" applyFont="1" applyAlignment="1">
      <alignment horizontal="center"/>
    </xf>
    <xf numFmtId="2" fontId="4" fillId="4" borderId="5" xfId="0" applyNumberFormat="1" applyFont="1" applyFill="1" applyBorder="1" applyAlignment="1">
      <alignment horizontal="center" vertical="center" wrapText="1"/>
    </xf>
    <xf numFmtId="2" fontId="4" fillId="4" borderId="7" xfId="0" applyNumberFormat="1" applyFont="1" applyFill="1" applyBorder="1" applyAlignment="1">
      <alignment horizontal="center" vertical="center" wrapText="1"/>
    </xf>
  </cellXfs>
  <cellStyles count="3">
    <cellStyle name="Hiperveza" xfId="2" builtinId="8"/>
    <cellStyle name="Normalno" xfId="0" builtinId="0"/>
    <cellStyle name="Zarez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paba.hr/" TargetMode="External"/><Relationship Id="rId18" Type="http://schemas.openxmlformats.org/officeDocument/2006/relationships/hyperlink" Target="http://www.jtbanka.hr/" TargetMode="External"/><Relationship Id="rId26" Type="http://schemas.openxmlformats.org/officeDocument/2006/relationships/hyperlink" Target="https://www.addiko.hr/" TargetMode="External"/><Relationship Id="rId39" Type="http://schemas.openxmlformats.org/officeDocument/2006/relationships/hyperlink" Target="http://www.kaba.hr/" TargetMode="External"/><Relationship Id="rId21" Type="http://schemas.openxmlformats.org/officeDocument/2006/relationships/hyperlink" Target="http://www.imexbanka.hr/" TargetMode="External"/><Relationship Id="rId34" Type="http://schemas.openxmlformats.org/officeDocument/2006/relationships/hyperlink" Target="http://www.poba.hr/index.php" TargetMode="External"/><Relationship Id="rId42" Type="http://schemas.openxmlformats.org/officeDocument/2006/relationships/hyperlink" Target="http://www.ikb.hr/" TargetMode="External"/><Relationship Id="rId47" Type="http://schemas.openxmlformats.org/officeDocument/2006/relationships/hyperlink" Target="http://www.kovanica.hr/" TargetMode="External"/><Relationship Id="rId7" Type="http://schemas.openxmlformats.org/officeDocument/2006/relationships/hyperlink" Target="http://www.slatinska-banka.hr/" TargetMode="External"/><Relationship Id="rId2" Type="http://schemas.openxmlformats.org/officeDocument/2006/relationships/hyperlink" Target="https://www.bks.hr/BKSWebp/BKS/bks_hr/Gradanstvo/index.jsp" TargetMode="External"/><Relationship Id="rId16" Type="http://schemas.openxmlformats.org/officeDocument/2006/relationships/hyperlink" Target="http://www.kentbank.hr/" TargetMode="External"/><Relationship Id="rId29" Type="http://schemas.openxmlformats.org/officeDocument/2006/relationships/hyperlink" Target="http://www.slatinska-banka.hr/" TargetMode="External"/><Relationship Id="rId11" Type="http://schemas.openxmlformats.org/officeDocument/2006/relationships/hyperlink" Target="http://www.pbz.hr/" TargetMode="External"/><Relationship Id="rId24" Type="http://schemas.openxmlformats.org/officeDocument/2006/relationships/hyperlink" Target="http://www.croatiabanka.hr/" TargetMode="External"/><Relationship Id="rId32" Type="http://schemas.openxmlformats.org/officeDocument/2006/relationships/hyperlink" Target="https://www.rba.hr/naslovna" TargetMode="External"/><Relationship Id="rId37" Type="http://schemas.openxmlformats.org/officeDocument/2006/relationships/hyperlink" Target="http://www.kbz.hr/" TargetMode="External"/><Relationship Id="rId40" Type="http://schemas.openxmlformats.org/officeDocument/2006/relationships/hyperlink" Target="http://www.jtbanka.hr/" TargetMode="External"/><Relationship Id="rId45" Type="http://schemas.openxmlformats.org/officeDocument/2006/relationships/hyperlink" Target="http://www.erstebank.hr/" TargetMode="External"/><Relationship Id="rId5" Type="http://schemas.openxmlformats.org/officeDocument/2006/relationships/hyperlink" Target="http://www.zaba.hr/home/" TargetMode="External"/><Relationship Id="rId15" Type="http://schemas.openxmlformats.org/officeDocument/2006/relationships/hyperlink" Target="http://www.kbz.hr/" TargetMode="External"/><Relationship Id="rId23" Type="http://schemas.openxmlformats.org/officeDocument/2006/relationships/hyperlink" Target="http://www.erstebank.hr/" TargetMode="External"/><Relationship Id="rId28" Type="http://schemas.openxmlformats.org/officeDocument/2006/relationships/hyperlink" Target="http://www.splitskabanka.hr/" TargetMode="External"/><Relationship Id="rId36" Type="http://schemas.openxmlformats.org/officeDocument/2006/relationships/hyperlink" Target="http://www.otpbanka.hr/" TargetMode="External"/><Relationship Id="rId49" Type="http://schemas.openxmlformats.org/officeDocument/2006/relationships/printerSettings" Target="../printerSettings/printerSettings1.bin"/><Relationship Id="rId10" Type="http://schemas.openxmlformats.org/officeDocument/2006/relationships/hyperlink" Target="https://www.rba.hr/naslovna" TargetMode="External"/><Relationship Id="rId19" Type="http://schemas.openxmlformats.org/officeDocument/2006/relationships/hyperlink" Target="http://www.jadranska-banka.hr/" TargetMode="External"/><Relationship Id="rId31" Type="http://schemas.openxmlformats.org/officeDocument/2006/relationships/hyperlink" Target="http://www.sabank.hr/" TargetMode="External"/><Relationship Id="rId44" Type="http://schemas.openxmlformats.org/officeDocument/2006/relationships/hyperlink" Target="https://www.hpb.hr/" TargetMode="External"/><Relationship Id="rId4" Type="http://schemas.openxmlformats.org/officeDocument/2006/relationships/hyperlink" Target="http://www.splitskabanka.hr/" TargetMode="External"/><Relationship Id="rId9" Type="http://schemas.openxmlformats.org/officeDocument/2006/relationships/hyperlink" Target="http://www.sabank.hr/" TargetMode="External"/><Relationship Id="rId14" Type="http://schemas.openxmlformats.org/officeDocument/2006/relationships/hyperlink" Target="http://www.otpbanka.hr/" TargetMode="External"/><Relationship Id="rId22" Type="http://schemas.openxmlformats.org/officeDocument/2006/relationships/hyperlink" Target="https://www.hpb.hr/" TargetMode="External"/><Relationship Id="rId27" Type="http://schemas.openxmlformats.org/officeDocument/2006/relationships/hyperlink" Target="http://www.zaba.hr/home/" TargetMode="External"/><Relationship Id="rId30" Type="http://schemas.openxmlformats.org/officeDocument/2006/relationships/hyperlink" Target="http://www.sberbank.hr/" TargetMode="External"/><Relationship Id="rId35" Type="http://schemas.openxmlformats.org/officeDocument/2006/relationships/hyperlink" Target="http://www.paba.hr/" TargetMode="External"/><Relationship Id="rId43" Type="http://schemas.openxmlformats.org/officeDocument/2006/relationships/hyperlink" Target="http://www.imexbanka.hr/" TargetMode="External"/><Relationship Id="rId48" Type="http://schemas.openxmlformats.org/officeDocument/2006/relationships/hyperlink" Target="https://www.addiko.hr/" TargetMode="External"/><Relationship Id="rId8" Type="http://schemas.openxmlformats.org/officeDocument/2006/relationships/hyperlink" Target="http://www.sberbank.hr/" TargetMode="External"/><Relationship Id="rId3" Type="http://schemas.openxmlformats.org/officeDocument/2006/relationships/hyperlink" Target="http://venetobanka.hr/sites/default/files/doc/naknade_u_poslovanju_s_fizickim_osobama_4.pdf" TargetMode="External"/><Relationship Id="rId12" Type="http://schemas.openxmlformats.org/officeDocument/2006/relationships/hyperlink" Target="http://www.poba.hr/index.php" TargetMode="External"/><Relationship Id="rId17" Type="http://schemas.openxmlformats.org/officeDocument/2006/relationships/hyperlink" Target="http://www.kaba.hr/" TargetMode="External"/><Relationship Id="rId25" Type="http://schemas.openxmlformats.org/officeDocument/2006/relationships/hyperlink" Target="http://www.kovanica.hr/" TargetMode="External"/><Relationship Id="rId33" Type="http://schemas.openxmlformats.org/officeDocument/2006/relationships/hyperlink" Target="http://www.pbz.hr/" TargetMode="External"/><Relationship Id="rId38" Type="http://schemas.openxmlformats.org/officeDocument/2006/relationships/hyperlink" Target="http://www.kentbank.hr/" TargetMode="External"/><Relationship Id="rId46" Type="http://schemas.openxmlformats.org/officeDocument/2006/relationships/hyperlink" Target="http://www.croatiabanka.hr/" TargetMode="External"/><Relationship Id="rId20" Type="http://schemas.openxmlformats.org/officeDocument/2006/relationships/hyperlink" Target="http://www.ikb.hr/" TargetMode="External"/><Relationship Id="rId41" Type="http://schemas.openxmlformats.org/officeDocument/2006/relationships/hyperlink" Target="http://www.jadranska-banka.hr/" TargetMode="External"/><Relationship Id="rId1" Type="http://schemas.openxmlformats.org/officeDocument/2006/relationships/hyperlink" Target="https://www.bks.hr/BKSWebp/BKS/bks_hr/Gradanstvo/index.jsp" TargetMode="External"/><Relationship Id="rId6" Type="http://schemas.openxmlformats.org/officeDocument/2006/relationships/hyperlink" Target="http://venetobanka.hr/sites/default/files/doc/naknade_u_poslovanju_s_fizickim_osobama_4.pdf" TargetMode="Externa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paba.hr/" TargetMode="External"/><Relationship Id="rId18" Type="http://schemas.openxmlformats.org/officeDocument/2006/relationships/hyperlink" Target="http://www.jtbanka.hr/" TargetMode="External"/><Relationship Id="rId26" Type="http://schemas.openxmlformats.org/officeDocument/2006/relationships/hyperlink" Target="https://www.addiko.hr/" TargetMode="External"/><Relationship Id="rId39" Type="http://schemas.openxmlformats.org/officeDocument/2006/relationships/hyperlink" Target="http://www.kaba.hr/" TargetMode="External"/><Relationship Id="rId21" Type="http://schemas.openxmlformats.org/officeDocument/2006/relationships/hyperlink" Target="http://www.imexbanka.hr/" TargetMode="External"/><Relationship Id="rId34" Type="http://schemas.openxmlformats.org/officeDocument/2006/relationships/hyperlink" Target="http://www.poba.hr/index.php" TargetMode="External"/><Relationship Id="rId42" Type="http://schemas.openxmlformats.org/officeDocument/2006/relationships/hyperlink" Target="http://www.ikb.hr/" TargetMode="External"/><Relationship Id="rId47" Type="http://schemas.openxmlformats.org/officeDocument/2006/relationships/hyperlink" Target="http://www.kovanica.hr/" TargetMode="External"/><Relationship Id="rId7" Type="http://schemas.openxmlformats.org/officeDocument/2006/relationships/hyperlink" Target="http://www.slatinska-banka.hr/" TargetMode="External"/><Relationship Id="rId2" Type="http://schemas.openxmlformats.org/officeDocument/2006/relationships/hyperlink" Target="https://www.bks.hr/BKSWebp/BKS/bks_hr/Gradanstvo/index.jsp" TargetMode="External"/><Relationship Id="rId16" Type="http://schemas.openxmlformats.org/officeDocument/2006/relationships/hyperlink" Target="http://www.kentbank.hr/" TargetMode="External"/><Relationship Id="rId29" Type="http://schemas.openxmlformats.org/officeDocument/2006/relationships/hyperlink" Target="http://www.slatinska-banka.hr/" TargetMode="External"/><Relationship Id="rId11" Type="http://schemas.openxmlformats.org/officeDocument/2006/relationships/hyperlink" Target="http://www.pbz.hr/" TargetMode="External"/><Relationship Id="rId24" Type="http://schemas.openxmlformats.org/officeDocument/2006/relationships/hyperlink" Target="http://www.croatiabanka.hr/" TargetMode="External"/><Relationship Id="rId32" Type="http://schemas.openxmlformats.org/officeDocument/2006/relationships/hyperlink" Target="https://www.rba.hr/naslovna" TargetMode="External"/><Relationship Id="rId37" Type="http://schemas.openxmlformats.org/officeDocument/2006/relationships/hyperlink" Target="http://www.kbz.hr/" TargetMode="External"/><Relationship Id="rId40" Type="http://schemas.openxmlformats.org/officeDocument/2006/relationships/hyperlink" Target="http://www.jtbanka.hr/" TargetMode="External"/><Relationship Id="rId45" Type="http://schemas.openxmlformats.org/officeDocument/2006/relationships/hyperlink" Target="http://www.erstebank.hr/" TargetMode="External"/><Relationship Id="rId5" Type="http://schemas.openxmlformats.org/officeDocument/2006/relationships/hyperlink" Target="http://www.zaba.hr/home/" TargetMode="External"/><Relationship Id="rId15" Type="http://schemas.openxmlformats.org/officeDocument/2006/relationships/hyperlink" Target="http://www.kbz.hr/" TargetMode="External"/><Relationship Id="rId23" Type="http://schemas.openxmlformats.org/officeDocument/2006/relationships/hyperlink" Target="http://www.erstebank.hr/" TargetMode="External"/><Relationship Id="rId28" Type="http://schemas.openxmlformats.org/officeDocument/2006/relationships/hyperlink" Target="http://www.splitskabanka.hr/" TargetMode="External"/><Relationship Id="rId36" Type="http://schemas.openxmlformats.org/officeDocument/2006/relationships/hyperlink" Target="http://www.otpbanka.hr/" TargetMode="External"/><Relationship Id="rId49" Type="http://schemas.openxmlformats.org/officeDocument/2006/relationships/printerSettings" Target="../printerSettings/printerSettings2.bin"/><Relationship Id="rId10" Type="http://schemas.openxmlformats.org/officeDocument/2006/relationships/hyperlink" Target="https://www.rba.hr/naslovna" TargetMode="External"/><Relationship Id="rId19" Type="http://schemas.openxmlformats.org/officeDocument/2006/relationships/hyperlink" Target="http://www.jadranska-banka.hr/" TargetMode="External"/><Relationship Id="rId31" Type="http://schemas.openxmlformats.org/officeDocument/2006/relationships/hyperlink" Target="http://www.sabank.hr/" TargetMode="External"/><Relationship Id="rId44" Type="http://schemas.openxmlformats.org/officeDocument/2006/relationships/hyperlink" Target="https://www.hpb.hr/" TargetMode="External"/><Relationship Id="rId4" Type="http://schemas.openxmlformats.org/officeDocument/2006/relationships/hyperlink" Target="http://www.splitskabanka.hr/" TargetMode="External"/><Relationship Id="rId9" Type="http://schemas.openxmlformats.org/officeDocument/2006/relationships/hyperlink" Target="http://www.sabank.hr/" TargetMode="External"/><Relationship Id="rId14" Type="http://schemas.openxmlformats.org/officeDocument/2006/relationships/hyperlink" Target="http://www.otpbanka.hr/" TargetMode="External"/><Relationship Id="rId22" Type="http://schemas.openxmlformats.org/officeDocument/2006/relationships/hyperlink" Target="https://www.hpb.hr/" TargetMode="External"/><Relationship Id="rId27" Type="http://schemas.openxmlformats.org/officeDocument/2006/relationships/hyperlink" Target="http://www.zaba.hr/home/" TargetMode="External"/><Relationship Id="rId30" Type="http://schemas.openxmlformats.org/officeDocument/2006/relationships/hyperlink" Target="http://www.sberbank.hr/" TargetMode="External"/><Relationship Id="rId35" Type="http://schemas.openxmlformats.org/officeDocument/2006/relationships/hyperlink" Target="http://www.paba.hr/" TargetMode="External"/><Relationship Id="rId43" Type="http://schemas.openxmlformats.org/officeDocument/2006/relationships/hyperlink" Target="http://www.imexbanka.hr/" TargetMode="External"/><Relationship Id="rId48" Type="http://schemas.openxmlformats.org/officeDocument/2006/relationships/hyperlink" Target="https://www.addiko.hr/" TargetMode="External"/><Relationship Id="rId8" Type="http://schemas.openxmlformats.org/officeDocument/2006/relationships/hyperlink" Target="http://www.sberbank.hr/" TargetMode="External"/><Relationship Id="rId3" Type="http://schemas.openxmlformats.org/officeDocument/2006/relationships/hyperlink" Target="http://venetobanka.hr/sites/default/files/doc/naknade_u_poslovanju_s_fizickim_osobama_4.pdf" TargetMode="External"/><Relationship Id="rId12" Type="http://schemas.openxmlformats.org/officeDocument/2006/relationships/hyperlink" Target="http://www.poba.hr/index.php" TargetMode="External"/><Relationship Id="rId17" Type="http://schemas.openxmlformats.org/officeDocument/2006/relationships/hyperlink" Target="http://www.kaba.hr/" TargetMode="External"/><Relationship Id="rId25" Type="http://schemas.openxmlformats.org/officeDocument/2006/relationships/hyperlink" Target="http://www.kovanica.hr/" TargetMode="External"/><Relationship Id="rId33" Type="http://schemas.openxmlformats.org/officeDocument/2006/relationships/hyperlink" Target="http://www.pbz.hr/" TargetMode="External"/><Relationship Id="rId38" Type="http://schemas.openxmlformats.org/officeDocument/2006/relationships/hyperlink" Target="http://www.kentbank.hr/" TargetMode="External"/><Relationship Id="rId46" Type="http://schemas.openxmlformats.org/officeDocument/2006/relationships/hyperlink" Target="http://www.croatiabanka.hr/" TargetMode="External"/><Relationship Id="rId20" Type="http://schemas.openxmlformats.org/officeDocument/2006/relationships/hyperlink" Target="http://www.ikb.hr/" TargetMode="External"/><Relationship Id="rId41" Type="http://schemas.openxmlformats.org/officeDocument/2006/relationships/hyperlink" Target="http://www.jadranska-banka.hr/" TargetMode="External"/><Relationship Id="rId1" Type="http://schemas.openxmlformats.org/officeDocument/2006/relationships/hyperlink" Target="https://www.bks.hr/BKSWebp/BKS/bks_hr/Gradanstvo/index.jsp" TargetMode="External"/><Relationship Id="rId6" Type="http://schemas.openxmlformats.org/officeDocument/2006/relationships/hyperlink" Target="http://venetobanka.hr/sites/default/files/doc/naknade_u_poslovanju_s_fizickim_osobama_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7"/>
  <sheetViews>
    <sheetView tabSelected="1" workbookViewId="0">
      <selection activeCell="A2" sqref="A2:M2"/>
    </sheetView>
  </sheetViews>
  <sheetFormatPr defaultRowHeight="15" x14ac:dyDescent="0.25"/>
  <cols>
    <col min="1" max="1" width="44.140625" customWidth="1"/>
    <col min="2" max="2" width="17" bestFit="1" customWidth="1"/>
    <col min="3" max="3" width="12.85546875" bestFit="1" customWidth="1"/>
    <col min="4" max="4" width="17.5703125" bestFit="1" customWidth="1"/>
    <col min="5" max="5" width="17" bestFit="1" customWidth="1"/>
    <col min="6" max="6" width="12.85546875" bestFit="1" customWidth="1"/>
    <col min="7" max="7" width="17" bestFit="1" customWidth="1"/>
    <col min="8" max="8" width="17.5703125" bestFit="1" customWidth="1"/>
    <col min="9" max="9" width="12.85546875" bestFit="1" customWidth="1"/>
    <col min="10" max="10" width="17.5703125" bestFit="1" customWidth="1"/>
    <col min="11" max="11" width="18.140625" bestFit="1" customWidth="1"/>
    <col min="12" max="12" width="11.85546875" bestFit="1" customWidth="1"/>
    <col min="13" max="13" width="18.140625" customWidth="1"/>
    <col min="14" max="14" width="4.5703125" bestFit="1" customWidth="1"/>
  </cols>
  <sheetData>
    <row r="1" spans="1:13" x14ac:dyDescent="0.25">
      <c r="A1" s="114"/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</row>
    <row r="2" spans="1:13" ht="18.75" x14ac:dyDescent="0.3">
      <c r="A2" s="157" t="s">
        <v>90</v>
      </c>
      <c r="B2" s="157"/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</row>
    <row r="3" spans="1:13" ht="15.75" thickBot="1" x14ac:dyDescent="0.3">
      <c r="A3" s="114"/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</row>
    <row r="4" spans="1:13" ht="16.5" customHeight="1" thickBot="1" x14ac:dyDescent="0.3">
      <c r="A4" s="142" t="s">
        <v>1</v>
      </c>
      <c r="B4" s="145" t="s">
        <v>0</v>
      </c>
      <c r="C4" s="146"/>
      <c r="D4" s="146"/>
      <c r="E4" s="146"/>
      <c r="F4" s="146"/>
      <c r="G4" s="146"/>
      <c r="H4" s="146"/>
      <c r="I4" s="146"/>
      <c r="J4" s="146"/>
      <c r="K4" s="146"/>
      <c r="L4" s="146"/>
      <c r="M4" s="147"/>
    </row>
    <row r="5" spans="1:13" s="2" customFormat="1" ht="35.25" customHeight="1" thickBot="1" x14ac:dyDescent="0.3">
      <c r="A5" s="143"/>
      <c r="B5" s="148" t="s">
        <v>2</v>
      </c>
      <c r="C5" s="149"/>
      <c r="D5" s="150"/>
      <c r="E5" s="148" t="s">
        <v>3</v>
      </c>
      <c r="F5" s="149"/>
      <c r="G5" s="150"/>
      <c r="H5" s="148" t="s">
        <v>4</v>
      </c>
      <c r="I5" s="149"/>
      <c r="J5" s="150"/>
      <c r="K5" s="148" t="s">
        <v>5</v>
      </c>
      <c r="L5" s="149"/>
      <c r="M5" s="150"/>
    </row>
    <row r="6" spans="1:13" ht="15.75" thickBot="1" x14ac:dyDescent="0.3">
      <c r="A6" s="143"/>
      <c r="B6" s="151" t="s">
        <v>6</v>
      </c>
      <c r="C6" s="152"/>
      <c r="D6" s="158" t="s">
        <v>7</v>
      </c>
      <c r="E6" s="151" t="s">
        <v>6</v>
      </c>
      <c r="F6" s="152"/>
      <c r="G6" s="158" t="s">
        <v>7</v>
      </c>
      <c r="H6" s="153" t="s">
        <v>6</v>
      </c>
      <c r="I6" s="154"/>
      <c r="J6" s="158" t="s">
        <v>7</v>
      </c>
      <c r="K6" s="153" t="s">
        <v>6</v>
      </c>
      <c r="L6" s="154"/>
      <c r="M6" s="158" t="s">
        <v>7</v>
      </c>
    </row>
    <row r="7" spans="1:13" ht="39" thickBot="1" x14ac:dyDescent="0.3">
      <c r="A7" s="144"/>
      <c r="B7" s="105" t="s">
        <v>8</v>
      </c>
      <c r="C7" s="103" t="s">
        <v>9</v>
      </c>
      <c r="D7" s="159"/>
      <c r="E7" s="105" t="s">
        <v>8</v>
      </c>
      <c r="F7" s="103" t="s">
        <v>9</v>
      </c>
      <c r="G7" s="159"/>
      <c r="H7" s="107" t="s">
        <v>8</v>
      </c>
      <c r="I7" s="103" t="s">
        <v>10</v>
      </c>
      <c r="J7" s="159"/>
      <c r="K7" s="107" t="s">
        <v>8</v>
      </c>
      <c r="L7" s="109" t="s">
        <v>9</v>
      </c>
      <c r="M7" s="159"/>
    </row>
    <row r="8" spans="1:13" ht="30" x14ac:dyDescent="0.25">
      <c r="A8" s="116" t="s">
        <v>11</v>
      </c>
      <c r="B8" s="117">
        <v>0.99</v>
      </c>
      <c r="C8" s="118" t="s">
        <v>85</v>
      </c>
      <c r="D8" s="119">
        <v>1.99</v>
      </c>
      <c r="E8" s="120">
        <v>0.99</v>
      </c>
      <c r="F8" s="121" t="s">
        <v>85</v>
      </c>
      <c r="G8" s="122">
        <v>1.99</v>
      </c>
      <c r="H8" s="117" t="s">
        <v>12</v>
      </c>
      <c r="I8" s="121" t="s">
        <v>85</v>
      </c>
      <c r="J8" s="119" t="s">
        <v>13</v>
      </c>
      <c r="K8" s="120" t="s">
        <v>14</v>
      </c>
      <c r="L8" s="121" t="s">
        <v>85</v>
      </c>
      <c r="M8" s="119" t="s">
        <v>15</v>
      </c>
    </row>
    <row r="9" spans="1:13" ht="35.25" customHeight="1" x14ac:dyDescent="0.25">
      <c r="A9" s="111" t="s">
        <v>16</v>
      </c>
      <c r="B9" s="123" t="s">
        <v>17</v>
      </c>
      <c r="C9" s="124" t="s">
        <v>85</v>
      </c>
      <c r="D9" s="125" t="s">
        <v>18</v>
      </c>
      <c r="E9" s="126" t="s">
        <v>17</v>
      </c>
      <c r="F9" s="124" t="s">
        <v>85</v>
      </c>
      <c r="G9" s="127" t="s">
        <v>18</v>
      </c>
      <c r="H9" s="123" t="s">
        <v>19</v>
      </c>
      <c r="I9" s="124" t="s">
        <v>85</v>
      </c>
      <c r="J9" s="125" t="s">
        <v>20</v>
      </c>
      <c r="K9" s="126" t="s">
        <v>21</v>
      </c>
      <c r="L9" s="124" t="s">
        <v>85</v>
      </c>
      <c r="M9" s="125" t="s">
        <v>21</v>
      </c>
    </row>
    <row r="10" spans="1:13" ht="35.25" customHeight="1" x14ac:dyDescent="0.25">
      <c r="A10" s="112" t="s">
        <v>22</v>
      </c>
      <c r="B10" s="123">
        <v>1</v>
      </c>
      <c r="C10" s="124" t="s">
        <v>85</v>
      </c>
      <c r="D10" s="125" t="s">
        <v>23</v>
      </c>
      <c r="E10" s="126">
        <v>1</v>
      </c>
      <c r="F10" s="124" t="s">
        <v>85</v>
      </c>
      <c r="G10" s="125" t="s">
        <v>23</v>
      </c>
      <c r="H10" s="123" t="s">
        <v>24</v>
      </c>
      <c r="I10" s="124" t="s">
        <v>85</v>
      </c>
      <c r="J10" s="125" t="s">
        <v>24</v>
      </c>
      <c r="K10" s="126" t="s">
        <v>25</v>
      </c>
      <c r="L10" s="124" t="s">
        <v>85</v>
      </c>
      <c r="M10" s="125" t="s">
        <v>25</v>
      </c>
    </row>
    <row r="11" spans="1:13" ht="30" customHeight="1" x14ac:dyDescent="0.25">
      <c r="A11" s="111" t="s">
        <v>26</v>
      </c>
      <c r="B11" s="128" t="s">
        <v>85</v>
      </c>
      <c r="C11" s="124" t="s">
        <v>85</v>
      </c>
      <c r="D11" s="125">
        <v>2</v>
      </c>
      <c r="E11" s="124" t="s">
        <v>85</v>
      </c>
      <c r="F11" s="124" t="s">
        <v>85</v>
      </c>
      <c r="G11" s="127">
        <v>2</v>
      </c>
      <c r="H11" s="123">
        <v>3</v>
      </c>
      <c r="I11" s="124" t="s">
        <v>85</v>
      </c>
      <c r="J11" s="125" t="s">
        <v>27</v>
      </c>
      <c r="K11" s="126" t="s">
        <v>28</v>
      </c>
      <c r="L11" s="124" t="s">
        <v>85</v>
      </c>
      <c r="M11" s="125" t="s">
        <v>29</v>
      </c>
    </row>
    <row r="12" spans="1:13" ht="30" x14ac:dyDescent="0.25">
      <c r="A12" s="111" t="s">
        <v>30</v>
      </c>
      <c r="B12" s="123">
        <v>1</v>
      </c>
      <c r="C12" s="124" t="s">
        <v>85</v>
      </c>
      <c r="D12" s="125">
        <v>2</v>
      </c>
      <c r="E12" s="126">
        <v>1</v>
      </c>
      <c r="F12" s="124" t="s">
        <v>85</v>
      </c>
      <c r="G12" s="127">
        <v>2</v>
      </c>
      <c r="H12" s="123" t="s">
        <v>31</v>
      </c>
      <c r="I12" s="124" t="s">
        <v>85</v>
      </c>
      <c r="J12" s="125" t="s">
        <v>31</v>
      </c>
      <c r="K12" s="126" t="s">
        <v>32</v>
      </c>
      <c r="L12" s="124" t="s">
        <v>85</v>
      </c>
      <c r="M12" s="125" t="s">
        <v>32</v>
      </c>
    </row>
    <row r="13" spans="1:13" ht="32.25" customHeight="1" x14ac:dyDescent="0.25">
      <c r="A13" s="111" t="s">
        <v>33</v>
      </c>
      <c r="B13" s="128" t="s">
        <v>85</v>
      </c>
      <c r="C13" s="124" t="s">
        <v>85</v>
      </c>
      <c r="D13" s="125">
        <v>2</v>
      </c>
      <c r="E13" s="124" t="s">
        <v>85</v>
      </c>
      <c r="F13" s="124" t="s">
        <v>85</v>
      </c>
      <c r="G13" s="127">
        <v>2</v>
      </c>
      <c r="H13" s="123" t="s">
        <v>34</v>
      </c>
      <c r="I13" s="124" t="s">
        <v>85</v>
      </c>
      <c r="J13" s="125" t="s">
        <v>34</v>
      </c>
      <c r="K13" s="126" t="s">
        <v>35</v>
      </c>
      <c r="L13" s="124" t="s">
        <v>85</v>
      </c>
      <c r="M13" s="125" t="s">
        <v>35</v>
      </c>
    </row>
    <row r="14" spans="1:13" ht="37.5" customHeight="1" x14ac:dyDescent="0.25">
      <c r="A14" s="111" t="s">
        <v>36</v>
      </c>
      <c r="B14" s="128" t="s">
        <v>85</v>
      </c>
      <c r="C14" s="124" t="s">
        <v>85</v>
      </c>
      <c r="D14" s="125" t="s">
        <v>37</v>
      </c>
      <c r="E14" s="124" t="s">
        <v>38</v>
      </c>
      <c r="F14" s="124" t="s">
        <v>38</v>
      </c>
      <c r="G14" s="124" t="s">
        <v>38</v>
      </c>
      <c r="H14" s="123" t="s">
        <v>34</v>
      </c>
      <c r="I14" s="124" t="s">
        <v>85</v>
      </c>
      <c r="J14" s="125" t="s">
        <v>34</v>
      </c>
      <c r="K14" s="126" t="s">
        <v>39</v>
      </c>
      <c r="L14" s="124" t="s">
        <v>85</v>
      </c>
      <c r="M14" s="125" t="s">
        <v>39</v>
      </c>
    </row>
    <row r="15" spans="1:13" ht="30" x14ac:dyDescent="0.25">
      <c r="A15" s="111" t="s">
        <v>40</v>
      </c>
      <c r="B15" s="123">
        <v>1</v>
      </c>
      <c r="C15" s="124" t="s">
        <v>85</v>
      </c>
      <c r="D15" s="125">
        <v>2</v>
      </c>
      <c r="E15" s="126">
        <v>1</v>
      </c>
      <c r="F15" s="124" t="s">
        <v>85</v>
      </c>
      <c r="G15" s="127">
        <v>2</v>
      </c>
      <c r="H15" s="123" t="s">
        <v>41</v>
      </c>
      <c r="I15" s="124" t="s">
        <v>85</v>
      </c>
      <c r="J15" s="125" t="s">
        <v>29</v>
      </c>
      <c r="K15" s="126" t="s">
        <v>29</v>
      </c>
      <c r="L15" s="124" t="s">
        <v>85</v>
      </c>
      <c r="M15" s="125" t="s">
        <v>42</v>
      </c>
    </row>
    <row r="16" spans="1:13" ht="30" x14ac:dyDescent="0.25">
      <c r="A16" s="111" t="s">
        <v>43</v>
      </c>
      <c r="B16" s="123">
        <v>2</v>
      </c>
      <c r="C16" s="124" t="s">
        <v>85</v>
      </c>
      <c r="D16" s="125">
        <v>2</v>
      </c>
      <c r="E16" s="124" t="s">
        <v>38</v>
      </c>
      <c r="F16" s="124" t="s">
        <v>38</v>
      </c>
      <c r="G16" s="124" t="s">
        <v>38</v>
      </c>
      <c r="H16" s="123" t="s">
        <v>44</v>
      </c>
      <c r="I16" s="124" t="s">
        <v>85</v>
      </c>
      <c r="J16" s="125" t="s">
        <v>44</v>
      </c>
      <c r="K16" s="126" t="s">
        <v>44</v>
      </c>
      <c r="L16" s="124" t="s">
        <v>85</v>
      </c>
      <c r="M16" s="125" t="s">
        <v>44</v>
      </c>
    </row>
    <row r="17" spans="1:13" ht="30" x14ac:dyDescent="0.25">
      <c r="A17" s="111" t="s">
        <v>45</v>
      </c>
      <c r="B17" s="123">
        <v>0.5</v>
      </c>
      <c r="C17" s="126">
        <v>0.5</v>
      </c>
      <c r="D17" s="125">
        <v>1</v>
      </c>
      <c r="E17" s="126">
        <v>0.5</v>
      </c>
      <c r="F17" s="126">
        <v>0.5</v>
      </c>
      <c r="G17" s="127">
        <v>1</v>
      </c>
      <c r="H17" s="123" t="s">
        <v>46</v>
      </c>
      <c r="I17" s="124" t="s">
        <v>85</v>
      </c>
      <c r="J17" s="125" t="s">
        <v>46</v>
      </c>
      <c r="K17" s="126" t="s">
        <v>46</v>
      </c>
      <c r="L17" s="124" t="s">
        <v>85</v>
      </c>
      <c r="M17" s="125" t="s">
        <v>46</v>
      </c>
    </row>
    <row r="18" spans="1:13" ht="34.5" customHeight="1" x14ac:dyDescent="0.25">
      <c r="A18" s="111" t="s">
        <v>47</v>
      </c>
      <c r="B18" s="123">
        <v>1</v>
      </c>
      <c r="C18" s="124" t="s">
        <v>85</v>
      </c>
      <c r="D18" s="125" t="s">
        <v>48</v>
      </c>
      <c r="E18" s="126">
        <v>1</v>
      </c>
      <c r="F18" s="124" t="s">
        <v>85</v>
      </c>
      <c r="G18" s="127" t="s">
        <v>48</v>
      </c>
      <c r="H18" s="123" t="s">
        <v>42</v>
      </c>
      <c r="I18" s="124" t="s">
        <v>85</v>
      </c>
      <c r="J18" s="125" t="s">
        <v>42</v>
      </c>
      <c r="K18" s="126" t="s">
        <v>42</v>
      </c>
      <c r="L18" s="124" t="s">
        <v>85</v>
      </c>
      <c r="M18" s="125" t="s">
        <v>42</v>
      </c>
    </row>
    <row r="19" spans="1:13" ht="30" x14ac:dyDescent="0.25">
      <c r="A19" s="111" t="s">
        <v>49</v>
      </c>
      <c r="B19" s="128" t="s">
        <v>85</v>
      </c>
      <c r="C19" s="124" t="s">
        <v>85</v>
      </c>
      <c r="D19" s="125">
        <v>1.1000000000000001</v>
      </c>
      <c r="E19" s="124" t="s">
        <v>85</v>
      </c>
      <c r="F19" s="124" t="s">
        <v>85</v>
      </c>
      <c r="G19" s="127">
        <v>1.1000000000000001</v>
      </c>
      <c r="H19" s="123" t="s">
        <v>50</v>
      </c>
      <c r="I19" s="124" t="s">
        <v>85</v>
      </c>
      <c r="J19" s="125" t="s">
        <v>51</v>
      </c>
      <c r="K19" s="126" t="s">
        <v>42</v>
      </c>
      <c r="L19" s="124" t="s">
        <v>85</v>
      </c>
      <c r="M19" s="125" t="s">
        <v>42</v>
      </c>
    </row>
    <row r="20" spans="1:13" ht="30" customHeight="1" x14ac:dyDescent="0.25">
      <c r="A20" s="111" t="s">
        <v>52</v>
      </c>
      <c r="B20" s="128" t="s">
        <v>85</v>
      </c>
      <c r="C20" s="124" t="s">
        <v>85</v>
      </c>
      <c r="D20" s="125" t="s">
        <v>53</v>
      </c>
      <c r="E20" s="124" t="s">
        <v>85</v>
      </c>
      <c r="F20" s="124" t="s">
        <v>85</v>
      </c>
      <c r="G20" s="127" t="s">
        <v>54</v>
      </c>
      <c r="H20" s="123" t="s">
        <v>29</v>
      </c>
      <c r="I20" s="124" t="s">
        <v>85</v>
      </c>
      <c r="J20" s="125" t="s">
        <v>29</v>
      </c>
      <c r="K20" s="126" t="s">
        <v>44</v>
      </c>
      <c r="L20" s="124" t="s">
        <v>85</v>
      </c>
      <c r="M20" s="125" t="s">
        <v>29</v>
      </c>
    </row>
    <row r="21" spans="1:13" ht="30" x14ac:dyDescent="0.25">
      <c r="A21" s="111" t="s">
        <v>55</v>
      </c>
      <c r="B21" s="123">
        <v>2</v>
      </c>
      <c r="C21" s="124" t="s">
        <v>85</v>
      </c>
      <c r="D21" s="125">
        <v>2</v>
      </c>
      <c r="E21" s="126">
        <v>1.75</v>
      </c>
      <c r="F21" s="124" t="s">
        <v>85</v>
      </c>
      <c r="G21" s="127">
        <v>1.75</v>
      </c>
      <c r="H21" s="123" t="s">
        <v>32</v>
      </c>
      <c r="I21" s="124" t="s">
        <v>85</v>
      </c>
      <c r="J21" s="125" t="s">
        <v>32</v>
      </c>
      <c r="K21" s="126" t="s">
        <v>32</v>
      </c>
      <c r="L21" s="124" t="s">
        <v>85</v>
      </c>
      <c r="M21" s="125" t="s">
        <v>32</v>
      </c>
    </row>
    <row r="22" spans="1:13" ht="30" x14ac:dyDescent="0.25">
      <c r="A22" s="111" t="s">
        <v>56</v>
      </c>
      <c r="B22" s="128" t="s">
        <v>85</v>
      </c>
      <c r="C22" s="124" t="s">
        <v>85</v>
      </c>
      <c r="D22" s="125">
        <v>0.98</v>
      </c>
      <c r="E22" s="126" t="s">
        <v>88</v>
      </c>
      <c r="F22" s="126" t="s">
        <v>88</v>
      </c>
      <c r="G22" s="126" t="s">
        <v>88</v>
      </c>
      <c r="H22" s="123">
        <v>3</v>
      </c>
      <c r="I22" s="124" t="s">
        <v>85</v>
      </c>
      <c r="J22" s="125" t="s">
        <v>57</v>
      </c>
      <c r="K22" s="126" t="s">
        <v>58</v>
      </c>
      <c r="L22" s="124" t="s">
        <v>85</v>
      </c>
      <c r="M22" s="125" t="s">
        <v>58</v>
      </c>
    </row>
    <row r="23" spans="1:13" ht="30" x14ac:dyDescent="0.25">
      <c r="A23" s="111" t="s">
        <v>59</v>
      </c>
      <c r="B23" s="123">
        <v>1</v>
      </c>
      <c r="C23" s="124" t="s">
        <v>85</v>
      </c>
      <c r="D23" s="125">
        <v>2</v>
      </c>
      <c r="E23" s="126">
        <v>1</v>
      </c>
      <c r="F23" s="124" t="s">
        <v>85</v>
      </c>
      <c r="G23" s="127">
        <v>2</v>
      </c>
      <c r="H23" s="123" t="s">
        <v>60</v>
      </c>
      <c r="I23" s="124" t="s">
        <v>85</v>
      </c>
      <c r="J23" s="125" t="s">
        <v>60</v>
      </c>
      <c r="K23" s="126" t="s">
        <v>60</v>
      </c>
      <c r="L23" s="124" t="s">
        <v>85</v>
      </c>
      <c r="M23" s="125" t="s">
        <v>60</v>
      </c>
    </row>
    <row r="24" spans="1:13" ht="30" x14ac:dyDescent="0.25">
      <c r="A24" s="111" t="s">
        <v>61</v>
      </c>
      <c r="B24" s="123">
        <v>1.25</v>
      </c>
      <c r="C24" s="124" t="s">
        <v>85</v>
      </c>
      <c r="D24" s="125">
        <v>2.25</v>
      </c>
      <c r="E24" s="126">
        <v>1.25</v>
      </c>
      <c r="F24" s="124" t="s">
        <v>85</v>
      </c>
      <c r="G24" s="127">
        <v>2.25</v>
      </c>
      <c r="H24" s="123" t="s">
        <v>62</v>
      </c>
      <c r="I24" s="124" t="s">
        <v>85</v>
      </c>
      <c r="J24" s="125" t="s">
        <v>62</v>
      </c>
      <c r="K24" s="126" t="s">
        <v>63</v>
      </c>
      <c r="L24" s="124" t="s">
        <v>85</v>
      </c>
      <c r="M24" s="125" t="s">
        <v>63</v>
      </c>
    </row>
    <row r="25" spans="1:13" ht="30" customHeight="1" x14ac:dyDescent="0.25">
      <c r="A25" s="111" t="s">
        <v>64</v>
      </c>
      <c r="B25" s="128" t="s">
        <v>85</v>
      </c>
      <c r="C25" s="124" t="s">
        <v>85</v>
      </c>
      <c r="D25" s="125" t="s">
        <v>65</v>
      </c>
      <c r="E25" s="124" t="s">
        <v>85</v>
      </c>
      <c r="F25" s="124" t="s">
        <v>85</v>
      </c>
      <c r="G25" s="127" t="s">
        <v>65</v>
      </c>
      <c r="H25" s="123" t="s">
        <v>42</v>
      </c>
      <c r="I25" s="124" t="s">
        <v>85</v>
      </c>
      <c r="J25" s="125" t="s">
        <v>66</v>
      </c>
      <c r="K25" s="126" t="s">
        <v>42</v>
      </c>
      <c r="L25" s="124" t="s">
        <v>85</v>
      </c>
      <c r="M25" s="125" t="s">
        <v>66</v>
      </c>
    </row>
    <row r="26" spans="1:13" ht="30" x14ac:dyDescent="0.25">
      <c r="A26" s="111" t="s">
        <v>67</v>
      </c>
      <c r="B26" s="123">
        <v>2.5</v>
      </c>
      <c r="C26" s="126">
        <v>2.5</v>
      </c>
      <c r="D26" s="125">
        <v>3.5</v>
      </c>
      <c r="E26" s="126" t="s">
        <v>88</v>
      </c>
      <c r="F26" s="126" t="s">
        <v>88</v>
      </c>
      <c r="G26" s="126" t="s">
        <v>88</v>
      </c>
      <c r="H26" s="123">
        <v>6.6</v>
      </c>
      <c r="I26" s="129">
        <v>6.6</v>
      </c>
      <c r="J26" s="125">
        <v>6.6</v>
      </c>
      <c r="K26" s="126" t="s">
        <v>29</v>
      </c>
      <c r="L26" s="124" t="s">
        <v>85</v>
      </c>
      <c r="M26" s="125" t="s">
        <v>29</v>
      </c>
    </row>
    <row r="27" spans="1:13" ht="30" x14ac:dyDescent="0.25">
      <c r="A27" s="111" t="s">
        <v>68</v>
      </c>
      <c r="B27" s="128" t="s">
        <v>85</v>
      </c>
      <c r="C27" s="124" t="s">
        <v>85</v>
      </c>
      <c r="D27" s="125" t="s">
        <v>69</v>
      </c>
      <c r="E27" s="124" t="s">
        <v>85</v>
      </c>
      <c r="F27" s="124" t="s">
        <v>85</v>
      </c>
      <c r="G27" s="125" t="s">
        <v>69</v>
      </c>
      <c r="H27" s="123" t="s">
        <v>70</v>
      </c>
      <c r="I27" s="124" t="s">
        <v>85</v>
      </c>
      <c r="J27" s="125" t="s">
        <v>71</v>
      </c>
      <c r="K27" s="126" t="s">
        <v>42</v>
      </c>
      <c r="L27" s="124" t="s">
        <v>85</v>
      </c>
      <c r="M27" s="125" t="s">
        <v>72</v>
      </c>
    </row>
    <row r="28" spans="1:13" ht="30" x14ac:dyDescent="0.25">
      <c r="A28" s="111" t="s">
        <v>73</v>
      </c>
      <c r="B28" s="123">
        <v>1</v>
      </c>
      <c r="C28" s="124" t="s">
        <v>85</v>
      </c>
      <c r="D28" s="125" t="s">
        <v>74</v>
      </c>
      <c r="E28" s="126">
        <v>1</v>
      </c>
      <c r="F28" s="124" t="s">
        <v>85</v>
      </c>
      <c r="G28" s="127" t="s">
        <v>74</v>
      </c>
      <c r="H28" s="123" t="s">
        <v>44</v>
      </c>
      <c r="I28" s="124" t="s">
        <v>85</v>
      </c>
      <c r="J28" s="125" t="s">
        <v>44</v>
      </c>
      <c r="K28" s="126" t="s">
        <v>75</v>
      </c>
      <c r="L28" s="124" t="s">
        <v>85</v>
      </c>
      <c r="M28" s="125" t="s">
        <v>75</v>
      </c>
    </row>
    <row r="29" spans="1:13" ht="30" x14ac:dyDescent="0.25">
      <c r="A29" s="111" t="s">
        <v>76</v>
      </c>
      <c r="B29" s="123">
        <v>1</v>
      </c>
      <c r="C29" s="124" t="s">
        <v>85</v>
      </c>
      <c r="D29" s="125" t="s">
        <v>77</v>
      </c>
      <c r="E29" s="126">
        <v>1</v>
      </c>
      <c r="F29" s="124" t="s">
        <v>85</v>
      </c>
      <c r="G29" s="127" t="s">
        <v>77</v>
      </c>
      <c r="H29" s="123" t="s">
        <v>32</v>
      </c>
      <c r="I29" s="124" t="s">
        <v>85</v>
      </c>
      <c r="J29" s="125" t="s">
        <v>32</v>
      </c>
      <c r="K29" s="126" t="s">
        <v>32</v>
      </c>
      <c r="L29" s="124" t="s">
        <v>85</v>
      </c>
      <c r="M29" s="125" t="s">
        <v>32</v>
      </c>
    </row>
    <row r="30" spans="1:13" ht="30" x14ac:dyDescent="0.25">
      <c r="A30" s="111" t="s">
        <v>78</v>
      </c>
      <c r="B30" s="130">
        <v>1</v>
      </c>
      <c r="C30" s="124" t="s">
        <v>85</v>
      </c>
      <c r="D30" s="131">
        <v>2</v>
      </c>
      <c r="E30" s="132">
        <v>1</v>
      </c>
      <c r="F30" s="124" t="s">
        <v>85</v>
      </c>
      <c r="G30" s="131">
        <v>2</v>
      </c>
      <c r="H30" s="132" t="s">
        <v>79</v>
      </c>
      <c r="I30" s="124" t="s">
        <v>85</v>
      </c>
      <c r="J30" s="125" t="s">
        <v>79</v>
      </c>
      <c r="K30" s="126" t="s">
        <v>79</v>
      </c>
      <c r="L30" s="124" t="s">
        <v>85</v>
      </c>
      <c r="M30" s="125" t="s">
        <v>79</v>
      </c>
    </row>
    <row r="31" spans="1:13" ht="30.75" thickBot="1" x14ac:dyDescent="0.3">
      <c r="A31" s="113" t="s">
        <v>80</v>
      </c>
      <c r="B31" s="133">
        <v>1</v>
      </c>
      <c r="C31" s="134" t="s">
        <v>85</v>
      </c>
      <c r="D31" s="135">
        <v>2</v>
      </c>
      <c r="E31" s="136">
        <v>1</v>
      </c>
      <c r="F31" s="134" t="s">
        <v>85</v>
      </c>
      <c r="G31" s="137">
        <v>2</v>
      </c>
      <c r="H31" s="133" t="s">
        <v>62</v>
      </c>
      <c r="I31" s="134" t="s">
        <v>85</v>
      </c>
      <c r="J31" s="135" t="s">
        <v>62</v>
      </c>
      <c r="K31" s="136" t="s">
        <v>32</v>
      </c>
      <c r="L31" s="134" t="s">
        <v>85</v>
      </c>
      <c r="M31" s="135" t="s">
        <v>32</v>
      </c>
    </row>
    <row r="32" spans="1:13" ht="15.75" thickBot="1" x14ac:dyDescent="0.3">
      <c r="A32" s="138"/>
      <c r="B32" s="114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</row>
    <row r="33" spans="1:13" ht="42.75" thickBot="1" x14ac:dyDescent="0.4">
      <c r="A33" s="139" t="s">
        <v>81</v>
      </c>
      <c r="B33" s="99"/>
      <c r="C33" s="114"/>
      <c r="D33" s="140" t="s">
        <v>85</v>
      </c>
      <c r="E33" s="140" t="s">
        <v>86</v>
      </c>
      <c r="F33" s="114"/>
      <c r="G33" s="114"/>
      <c r="H33" s="114"/>
      <c r="I33" s="114"/>
      <c r="J33" s="114"/>
      <c r="K33" s="114"/>
      <c r="L33" s="114"/>
      <c r="M33" s="114"/>
    </row>
    <row r="34" spans="1:13" ht="19.5" thickBot="1" x14ac:dyDescent="0.35">
      <c r="A34" s="156"/>
      <c r="B34" s="156"/>
      <c r="C34" s="156"/>
      <c r="D34" s="156"/>
      <c r="E34" s="156"/>
      <c r="F34" s="156"/>
      <c r="G34" s="156"/>
      <c r="H34" s="156"/>
      <c r="I34" s="156"/>
      <c r="J34" s="156"/>
      <c r="K34" s="156"/>
      <c r="L34" s="156"/>
      <c r="M34" s="156"/>
    </row>
    <row r="35" spans="1:13" ht="16.5" customHeight="1" thickBot="1" x14ac:dyDescent="0.3">
      <c r="A35" s="142" t="s">
        <v>1</v>
      </c>
      <c r="B35" s="145" t="s">
        <v>0</v>
      </c>
      <c r="C35" s="146"/>
      <c r="D35" s="146"/>
      <c r="E35" s="146"/>
      <c r="F35" s="146"/>
      <c r="G35" s="146"/>
      <c r="H35" s="146"/>
      <c r="I35" s="146"/>
      <c r="J35" s="146"/>
      <c r="K35" s="146"/>
      <c r="L35" s="146"/>
      <c r="M35" s="147"/>
    </row>
    <row r="36" spans="1:13" ht="35.25" customHeight="1" thickBot="1" x14ac:dyDescent="0.3">
      <c r="A36" s="143"/>
      <c r="B36" s="148" t="s">
        <v>2</v>
      </c>
      <c r="C36" s="149"/>
      <c r="D36" s="149"/>
      <c r="E36" s="148" t="s">
        <v>3</v>
      </c>
      <c r="F36" s="149"/>
      <c r="G36" s="150"/>
      <c r="H36" s="148" t="s">
        <v>4</v>
      </c>
      <c r="I36" s="149"/>
      <c r="J36" s="150"/>
      <c r="K36" s="149" t="s">
        <v>5</v>
      </c>
      <c r="L36" s="149"/>
      <c r="M36" s="150"/>
    </row>
    <row r="37" spans="1:13" ht="15.75" thickBot="1" x14ac:dyDescent="0.3">
      <c r="A37" s="143"/>
      <c r="B37" s="151" t="s">
        <v>6</v>
      </c>
      <c r="C37" s="152"/>
      <c r="D37" s="100"/>
      <c r="E37" s="151" t="s">
        <v>6</v>
      </c>
      <c r="F37" s="152"/>
      <c r="G37" s="101"/>
      <c r="H37" s="153" t="s">
        <v>6</v>
      </c>
      <c r="I37" s="154"/>
      <c r="J37" s="101"/>
      <c r="K37" s="155" t="s">
        <v>6</v>
      </c>
      <c r="L37" s="154"/>
      <c r="M37" s="101"/>
    </row>
    <row r="38" spans="1:13" ht="39" thickBot="1" x14ac:dyDescent="0.3">
      <c r="A38" s="144"/>
      <c r="B38" s="102" t="s">
        <v>8</v>
      </c>
      <c r="C38" s="103" t="s">
        <v>9</v>
      </c>
      <c r="D38" s="104" t="s">
        <v>7</v>
      </c>
      <c r="E38" s="105" t="s">
        <v>8</v>
      </c>
      <c r="F38" s="103" t="s">
        <v>9</v>
      </c>
      <c r="G38" s="106" t="s">
        <v>7</v>
      </c>
      <c r="H38" s="107" t="s">
        <v>8</v>
      </c>
      <c r="I38" s="103" t="s">
        <v>10</v>
      </c>
      <c r="J38" s="115" t="s">
        <v>7</v>
      </c>
      <c r="K38" s="108" t="s">
        <v>8</v>
      </c>
      <c r="L38" s="109" t="s">
        <v>9</v>
      </c>
      <c r="M38" s="115" t="s">
        <v>7</v>
      </c>
    </row>
    <row r="39" spans="1:13" x14ac:dyDescent="0.25">
      <c r="A39" s="110" t="s">
        <v>11</v>
      </c>
      <c r="B39" s="76">
        <f>IF($B$33=0,0,0.99)</f>
        <v>0</v>
      </c>
      <c r="C39" s="77">
        <f>IF($B$33=0,0,D33)</f>
        <v>0</v>
      </c>
      <c r="D39" s="78">
        <f>IF($B$33=0,0,1.99)</f>
        <v>0</v>
      </c>
      <c r="E39" s="76">
        <f>IF($B$33=0,0,0.99)</f>
        <v>0</v>
      </c>
      <c r="F39" s="77">
        <f>IF($B$33=0,0,D33)</f>
        <v>0</v>
      </c>
      <c r="G39" s="79">
        <f>IF($B$33=0,0,1.99)</f>
        <v>0</v>
      </c>
      <c r="H39" s="80">
        <f>IF(B33=0,0,IF($B$33*0.009&lt;7,7,IF($B$33*0.009&gt;100,100,$B$33*0.009)))</f>
        <v>0</v>
      </c>
      <c r="I39" s="77">
        <f>IF($B$33=0,0,D33)</f>
        <v>0</v>
      </c>
      <c r="J39" s="79">
        <f>IF(B33=0,0,IF($B$33*0.012&lt;9,9,IF($B$33*0.012&gt;100,100,$B$33*0.012)))</f>
        <v>0</v>
      </c>
      <c r="K39" s="80">
        <f>IF(B33=0,0,IF($B$33*0.01&lt;8,8,IF($B$33*0.01&gt;100,100,$B$33*0.01)))</f>
        <v>0</v>
      </c>
      <c r="L39" s="77">
        <f>IF($B$33=0,0,D33)</f>
        <v>0</v>
      </c>
      <c r="M39" s="79">
        <f>IF(B33=0,0,IF($B$33*0.025&lt;15,15,IF($B$33*0.025&gt;150,150,$B$33*0.025)))</f>
        <v>0</v>
      </c>
    </row>
    <row r="40" spans="1:13" x14ac:dyDescent="0.25">
      <c r="A40" s="111" t="s">
        <v>16</v>
      </c>
      <c r="B40" s="81">
        <f>IF(B33=0,0,IF($B$33*0.0015&lt;1,1,IF($B$33*0.0015&gt;20,20,$B$33*0.0015)))</f>
        <v>0</v>
      </c>
      <c r="C40" s="82">
        <f>IF($B$33=0,0,D33)</f>
        <v>0</v>
      </c>
      <c r="D40" s="83">
        <f>IF(B33=0,0,IF($B$33*0.002&lt;1,1,IF($B$33*0.002&gt;20,20,$B$33*0.002)))</f>
        <v>0</v>
      </c>
      <c r="E40" s="81">
        <f>IF(B33=0,0,IF($B$33*0.0015&lt;1,1,IF($B$33*0.0015&gt;20,20,$B$33*0.0015)))</f>
        <v>0</v>
      </c>
      <c r="F40" s="82">
        <f>IF($B$33=0,0,D33)</f>
        <v>0</v>
      </c>
      <c r="G40" s="84">
        <f>IF(B33=0,0,IF($B$33*0.002&lt;1,1,IF($B$33*0.002&gt;20,20,$B$33*0.002)))</f>
        <v>0</v>
      </c>
      <c r="H40" s="85">
        <f>IF(B33=0,0,IF($B$33*0.003&lt;5,5,IF($B$33*0.003&gt;100,100,$B$33*0.003)))</f>
        <v>0</v>
      </c>
      <c r="I40" s="82">
        <f>IF($B$33=0,0,D33)</f>
        <v>0</v>
      </c>
      <c r="J40" s="84">
        <f>IF(B33=0,0,IF($B$33*0.004&lt;5,5,IF($B$33*0.004&gt;100,100,$B$33*0.004)))</f>
        <v>0</v>
      </c>
      <c r="K40" s="85">
        <f>IF(B33=0,0,IF($B$33*0.015&lt;5,5,IF($B$33*0.015&gt;100,100,$B$33*0.015)))</f>
        <v>0</v>
      </c>
      <c r="L40" s="82">
        <f>IF($B$33=0,0,D33)</f>
        <v>0</v>
      </c>
      <c r="M40" s="84">
        <f>IF(B33=0,0,IF($B$33*0.015&lt;5,5,IF($B$33*0.015&gt;100,100,$B$33*0.015)))</f>
        <v>0</v>
      </c>
    </row>
    <row r="41" spans="1:13" ht="19.5" customHeight="1" x14ac:dyDescent="0.25">
      <c r="A41" s="112" t="s">
        <v>22</v>
      </c>
      <c r="B41" s="88">
        <f>IF($B$33=0,0,1)</f>
        <v>0</v>
      </c>
      <c r="C41" s="90">
        <f>IF($B$33=0,0,D33)</f>
        <v>0</v>
      </c>
      <c r="D41" s="86">
        <f>IF(B33=0,0,IF($B$33*0.0025&lt;1,1,IF($B$33*0.0025&gt;5,5,$B$33*0.0025)))</f>
        <v>0</v>
      </c>
      <c r="E41" s="88">
        <f>IF($B$33=0,0,1)</f>
        <v>0</v>
      </c>
      <c r="F41" s="90">
        <f>IF($B$33=0,0,D33)</f>
        <v>0</v>
      </c>
      <c r="G41" s="87">
        <f>IF(B33=0,0,IF($B$33*0.0025&lt;1,1,IF($B$33*0.0025&gt;5,5,$B$33*0.0025)))</f>
        <v>0</v>
      </c>
      <c r="H41" s="89">
        <f>IF(B33=0,0,IF($B$33*0.01&lt;2,2,IF($B$33*0.01&gt;80,80,$B$33*0.01)))</f>
        <v>0</v>
      </c>
      <c r="I41" s="90">
        <f>IF($B$33=0,0,D33)</f>
        <v>0</v>
      </c>
      <c r="J41" s="87">
        <f>IF(B33=0,0,IF($B$33*0.01&lt;2,2,IF($B$33*0.01&gt;80,80,$B$33*0.01)))</f>
        <v>0</v>
      </c>
      <c r="K41" s="89">
        <f>IF(B33=0,0,IF($B$33*0.01&lt;7,7,IF($B$33*0.01&gt;120,120,$B$33*0.01)))</f>
        <v>0</v>
      </c>
      <c r="L41" s="90">
        <f>IF($B$33=0,0,D33)</f>
        <v>0</v>
      </c>
      <c r="M41" s="87">
        <f>IF(B33=0,0,IF($B$33*0.01&lt;7,7,IF($B$33*0.01&gt;120,120,$B$33*0.01)))</f>
        <v>0</v>
      </c>
    </row>
    <row r="42" spans="1:13" x14ac:dyDescent="0.25">
      <c r="A42" s="111" t="s">
        <v>26</v>
      </c>
      <c r="B42" s="81">
        <f>IF($B$33=0,0,D33)</f>
        <v>0</v>
      </c>
      <c r="C42" s="82">
        <f>IF($B$33=0,0,D33)</f>
        <v>0</v>
      </c>
      <c r="D42" s="83">
        <f>IF($B$33=0,0,2)</f>
        <v>0</v>
      </c>
      <c r="E42" s="81">
        <f>IF($B$33=0,0,D33)</f>
        <v>0</v>
      </c>
      <c r="F42" s="82">
        <f>IF($B$33=0,0,D33)</f>
        <v>0</v>
      </c>
      <c r="G42" s="84">
        <f>IF($B$33=0,0,2)</f>
        <v>0</v>
      </c>
      <c r="H42" s="85">
        <f>IF($B$33=0,0,3)</f>
        <v>0</v>
      </c>
      <c r="I42" s="82">
        <f>IF($B$33=0,0,D33)</f>
        <v>0</v>
      </c>
      <c r="J42" s="84">
        <f>IF(B33=0,0,IF($B$33*0.008&lt;4.5,4.5,IF($B$33*0.008&gt;80,80,$B$33*0.008)))</f>
        <v>0</v>
      </c>
      <c r="K42" s="85">
        <f>IF(B33=0,0,IF($B$33*0.007&lt;4,4,IF($B$33*0.007&gt;80,80,$B$33*0.007)))</f>
        <v>0</v>
      </c>
      <c r="L42" s="82">
        <f>IF($B$33=0,0,D33)</f>
        <v>0</v>
      </c>
      <c r="M42" s="84">
        <f>IF(B33=0,0,IF($B$33*0.01&lt;6,6,IF($B$33*0.01&gt;100,100,$B$33*0.01)))</f>
        <v>0</v>
      </c>
    </row>
    <row r="43" spans="1:13" x14ac:dyDescent="0.25">
      <c r="A43" s="111" t="s">
        <v>30</v>
      </c>
      <c r="B43" s="81">
        <f>IF($B$33=0,0,1)</f>
        <v>0</v>
      </c>
      <c r="C43" s="82">
        <f>IF($B$33=0,0,D33)</f>
        <v>0</v>
      </c>
      <c r="D43" s="83">
        <f>IF($B$33=0,0,2)</f>
        <v>0</v>
      </c>
      <c r="E43" s="81">
        <f>IF($B$33=0,0,1)</f>
        <v>0</v>
      </c>
      <c r="F43" s="82">
        <f>IF($B$33=0,0,D33)</f>
        <v>0</v>
      </c>
      <c r="G43" s="84">
        <f>IF($B$33=0,0,2)</f>
        <v>0</v>
      </c>
      <c r="H43" s="85">
        <f>IF(B33=0,0,IF($B$33*0.015&lt;8,8,IF($B$33*0.015&gt;75,75,$B$33*0.015)))</f>
        <v>0</v>
      </c>
      <c r="I43" s="82">
        <f>IF($B$33=0,0,D33)</f>
        <v>0</v>
      </c>
      <c r="J43" s="84">
        <f>IF(B33=0,0,IF($B$33*0.015&lt;8,8,IF($B$33*0.015&gt;75,75,$B$33*0.015)))</f>
        <v>0</v>
      </c>
      <c r="K43" s="85">
        <f>IF(B33=0,0,IF($B$33*0.02&lt;10,10,IF($B$33*0.02&gt;100,100,$B$33*0.02)))</f>
        <v>0</v>
      </c>
      <c r="L43" s="82">
        <f>IF($B$33=0,0,D33)</f>
        <v>0</v>
      </c>
      <c r="M43" s="84">
        <f>IF(B33=0,0,IF($B$33*0.02&lt;10,10,IF($B$33*0.02&gt;100,100,$B$33*0.02)))</f>
        <v>0</v>
      </c>
    </row>
    <row r="44" spans="1:13" x14ac:dyDescent="0.25">
      <c r="A44" s="111" t="s">
        <v>33</v>
      </c>
      <c r="B44" s="81">
        <f>IF($B$33=0,0,D33)</f>
        <v>0</v>
      </c>
      <c r="C44" s="82">
        <f>IF($B$33=0,0,D33)</f>
        <v>0</v>
      </c>
      <c r="D44" s="83">
        <f>IF($B$33=0,0,2)</f>
        <v>0</v>
      </c>
      <c r="E44" s="81">
        <f>IF($B$33=0,0,D33)</f>
        <v>0</v>
      </c>
      <c r="F44" s="82">
        <f>IF($B$33=0,0,D33)</f>
        <v>0</v>
      </c>
      <c r="G44" s="84">
        <f>IF($B$33=0,0,2)</f>
        <v>0</v>
      </c>
      <c r="H44" s="85">
        <f>IF(B33=0,0,IF($B$33*0.01&lt;5,5,IF($B$33*0.01&gt;70,70,$B$33*0.01)))</f>
        <v>0</v>
      </c>
      <c r="I44" s="82">
        <f>IF($B$33=0,0,D33)</f>
        <v>0</v>
      </c>
      <c r="J44" s="84">
        <f>IF(B33=0,0,IF($B$33*0.01&lt;5,5,IF($B$33*0.01&gt;70,70,$B$33*0.01)))</f>
        <v>0</v>
      </c>
      <c r="K44" s="85">
        <f>IF(B33=0,0,IF($B$33*0.0183&lt;6,6,IF($B$33*0.0183&gt;100,100,$B$33*0.0183)))</f>
        <v>0</v>
      </c>
      <c r="L44" s="82">
        <f>IF($B$33=0,0,D33)</f>
        <v>0</v>
      </c>
      <c r="M44" s="84">
        <f>IF(B33=0,0,IF($B$33*0.0183&lt;6,6,IF($B$33*0.0183&gt;100,100,$B$33*0.0183)))</f>
        <v>0</v>
      </c>
    </row>
    <row r="45" spans="1:13" x14ac:dyDescent="0.25">
      <c r="A45" s="111" t="s">
        <v>36</v>
      </c>
      <c r="B45" s="81">
        <f>IF($B$33=0,0,D33)</f>
        <v>0</v>
      </c>
      <c r="C45" s="82">
        <f>IF($B$33=0,0,D33)</f>
        <v>0</v>
      </c>
      <c r="D45" s="83">
        <f>IF(B33=0,0,IF($B$33*0.0025&lt;2,2,IF($B$33*0.0025&gt;5,5,$B$33*0.0025)))</f>
        <v>0</v>
      </c>
      <c r="E45" s="81" t="s">
        <v>38</v>
      </c>
      <c r="F45" s="82" t="s">
        <v>38</v>
      </c>
      <c r="G45" s="84" t="s">
        <v>38</v>
      </c>
      <c r="H45" s="85">
        <f>IF(B33=0,0,IF($B$33*0.01&lt;5,5,IF($B$33*0.01&gt;70,70,$B$33*0.01)))</f>
        <v>0</v>
      </c>
      <c r="I45" s="82">
        <f>IF($B$33=0,0,D33)</f>
        <v>0</v>
      </c>
      <c r="J45" s="84">
        <f>IF(B33=0,0,IF($B$33*0.01&lt;5,5,IF($B$33*0.01&gt;70,70,$B$33*0.01)))</f>
        <v>0</v>
      </c>
      <c r="K45" s="85">
        <f>IF(B33=0,0,IF($B$33*0.01&lt;5,5,IF($B$33*0.01&gt;80,80,$B$33*0.01)))</f>
        <v>0</v>
      </c>
      <c r="L45" s="82">
        <f>IF($B$33=0,0,D33)</f>
        <v>0</v>
      </c>
      <c r="M45" s="84">
        <f>IF(B33=0,0,IF($B$33*0.01&lt;5,5,IF($B$33*0.01&gt;80,80,$B$33*0.01)))</f>
        <v>0</v>
      </c>
    </row>
    <row r="46" spans="1:13" x14ac:dyDescent="0.25">
      <c r="A46" s="111" t="s">
        <v>40</v>
      </c>
      <c r="B46" s="81">
        <f>IF($B$33=0,0,1)</f>
        <v>0</v>
      </c>
      <c r="C46" s="82">
        <f>IF($B$33=0,0,D33)</f>
        <v>0</v>
      </c>
      <c r="D46" s="83">
        <f>IF($B$33=0,0,2)</f>
        <v>0</v>
      </c>
      <c r="E46" s="81">
        <f>IF($B$33=0,0,1)</f>
        <v>0</v>
      </c>
      <c r="F46" s="82">
        <f>IF($B$33=0,0,D33)</f>
        <v>0</v>
      </c>
      <c r="G46" s="84">
        <f>IF($B$33=0,0,2)</f>
        <v>0</v>
      </c>
      <c r="H46" s="85">
        <f>IF(B33=0,0,IF($B$33*0.008&lt;5,5,IF($B$33*0.008&gt;80,80,$B$33*0.008)))</f>
        <v>0</v>
      </c>
      <c r="I46" s="82">
        <f>IF($B$33=0,0,D33)</f>
        <v>0</v>
      </c>
      <c r="J46" s="84">
        <f>IF(B33=0,0,IF($B$33*0.01&lt;6,6,IF($B$33*0.01&gt;100,100,$B$33*0.01)))</f>
        <v>0</v>
      </c>
      <c r="K46" s="85">
        <f>IF(B33=0,0,IF($B$33*0.01&lt;6,6,IF($B$33*0.01&gt;100,100,$B$33*0.01)))</f>
        <v>0</v>
      </c>
      <c r="L46" s="82">
        <f>IF($B$33=0,0,D33)</f>
        <v>0</v>
      </c>
      <c r="M46" s="84">
        <f>IF(B33=0,0,IF($B$33*0.01&lt;7,7,IF($B$33*0.01&gt;100,100,$B$33*0.01)))</f>
        <v>0</v>
      </c>
    </row>
    <row r="47" spans="1:13" x14ac:dyDescent="0.25">
      <c r="A47" s="111" t="s">
        <v>43</v>
      </c>
      <c r="B47" s="81">
        <f>IF($B$33=0,0,2)</f>
        <v>0</v>
      </c>
      <c r="C47" s="82">
        <f>IF($B$33=0,0,D33)</f>
        <v>0</v>
      </c>
      <c r="D47" s="83">
        <f>IF($B$33=0,0,2)</f>
        <v>0</v>
      </c>
      <c r="E47" s="81" t="s">
        <v>38</v>
      </c>
      <c r="F47" s="82" t="s">
        <v>38</v>
      </c>
      <c r="G47" s="84" t="s">
        <v>38</v>
      </c>
      <c r="H47" s="85">
        <f>IF(B33=0,0,IF($B$33*0.01&lt;5,5,IF($B$33*0.01&gt;100,100,$B$33*0.01)))</f>
        <v>0</v>
      </c>
      <c r="I47" s="82">
        <f>IF($B$33=0,0,D33)</f>
        <v>0</v>
      </c>
      <c r="J47" s="84">
        <f>IF(B33=0,0,IF($B$33*0.01&lt;5,5,IF($B$33*0.01&gt;100,100,$B$33*0.01)))</f>
        <v>0</v>
      </c>
      <c r="K47" s="85">
        <f>IF(B33=0,0,IF($B$33*0.01&lt;5,5,IF($B$33*0.01&gt;100,100,$B$33*0.01)))</f>
        <v>0</v>
      </c>
      <c r="L47" s="82">
        <f>IF($B$33=0,0,D33)</f>
        <v>0</v>
      </c>
      <c r="M47" s="84">
        <f>IF(B33=0,0,IF($B$33*0.01&lt;5,5,IF($B$33*0.01&gt;100,100,$B$33*0.01)))</f>
        <v>0</v>
      </c>
    </row>
    <row r="48" spans="1:13" x14ac:dyDescent="0.25">
      <c r="A48" s="111" t="s">
        <v>45</v>
      </c>
      <c r="B48" s="81">
        <f>IF($B$33=0,0,0.5)</f>
        <v>0</v>
      </c>
      <c r="C48" s="82">
        <f>IF($B$33=0,0,0.5)</f>
        <v>0</v>
      </c>
      <c r="D48" s="83">
        <f>IF($B$33=0,0,1)</f>
        <v>0</v>
      </c>
      <c r="E48" s="81">
        <f>IF($B$33=0,0,0.5)</f>
        <v>0</v>
      </c>
      <c r="F48" s="82">
        <f>IF($B$33=0,0,0.5)</f>
        <v>0</v>
      </c>
      <c r="G48" s="84">
        <f>IF($B$33=0,0,1)</f>
        <v>0</v>
      </c>
      <c r="H48" s="85">
        <f>IF(B33=0,0,IF($B$33*0.009&lt;5,5,IF($B$33*0.009&gt;100,100,$B$33*0.009)))</f>
        <v>0</v>
      </c>
      <c r="I48" s="82">
        <f>IF($B$33=0,0,D33)</f>
        <v>0</v>
      </c>
      <c r="J48" s="84">
        <f>IF(B33=0,0,IF($B$33*0.009&lt;5,5,IF($B$33*0.009&gt;100,100,$B$33*0.009)))</f>
        <v>0</v>
      </c>
      <c r="K48" s="85">
        <f>IF(B33=0,0,IF($B$33*0.009&lt;5,5,IF($B$33*0.009&gt;100,100,$B$33*0.009)))</f>
        <v>0</v>
      </c>
      <c r="L48" s="82">
        <f>IF($B$33=0,0,D33)</f>
        <v>0</v>
      </c>
      <c r="M48" s="84">
        <f>IF(B33=0,0,IF($B$33*0.009&lt;5,5,IF($B$33*0.009&gt;100,100,$B$33*0.009)))</f>
        <v>0</v>
      </c>
    </row>
    <row r="49" spans="1:13" x14ac:dyDescent="0.25">
      <c r="A49" s="111" t="s">
        <v>47</v>
      </c>
      <c r="B49" s="81">
        <f>IF($B$33=0,0,1)</f>
        <v>0</v>
      </c>
      <c r="C49" s="82">
        <f>IF($B$33=0,0,D33)</f>
        <v>0</v>
      </c>
      <c r="D49" s="83">
        <f>IF(B33=0,0,IF($B$33*0.0025&lt;1.5,1.5,IF($B$33*0.0025&gt;7,7,$B$33*0.0025)))</f>
        <v>0</v>
      </c>
      <c r="E49" s="81">
        <f>IF($B$33=0,0,1)</f>
        <v>0</v>
      </c>
      <c r="F49" s="82">
        <f>IF($B$33=0,0,D33)</f>
        <v>0</v>
      </c>
      <c r="G49" s="84">
        <f>IF(B33=0,0,IF($B$33*0.0025&lt;1.5,1.5,IF($B$33*0.0025&gt;7,7,$B$33*0.0025)))</f>
        <v>0</v>
      </c>
      <c r="H49" s="85">
        <f>IF(B33=0,0,IF($B$33*0.01&lt;7,7,IF($B$33*0.01&gt;100,100,$B$33*0.01)))</f>
        <v>0</v>
      </c>
      <c r="I49" s="82">
        <f>IF($B$33=0,0,D33)</f>
        <v>0</v>
      </c>
      <c r="J49" s="84">
        <f>IF(B33=0,0,IF($B$33*0.01&lt;7,7,IF($B$33*0.01&gt;100,100,$B$33*0.01)))</f>
        <v>0</v>
      </c>
      <c r="K49" s="85">
        <f>IF(B33=0,0,IF($B$33*0.01&lt;7,7,IF($B$33*0.01&gt;100,100,$B$33*0.01)))</f>
        <v>0</v>
      </c>
      <c r="L49" s="82">
        <f>IF($B$33=0,0,D33)</f>
        <v>0</v>
      </c>
      <c r="M49" s="84">
        <f>IF(B33=0,0,IF($B$33*0.01&lt;7,7,IF($B$33*0.01&gt;100,100,$B$33*0.01)))</f>
        <v>0</v>
      </c>
    </row>
    <row r="50" spans="1:13" x14ac:dyDescent="0.25">
      <c r="A50" s="111" t="s">
        <v>49</v>
      </c>
      <c r="B50" s="81">
        <f>IF($B$33=0,0,D33)</f>
        <v>0</v>
      </c>
      <c r="C50" s="82">
        <f>IF($B$33=0,0,D33)</f>
        <v>0</v>
      </c>
      <c r="D50" s="83">
        <f>IF($B$33=0,0,1.1)</f>
        <v>0</v>
      </c>
      <c r="E50" s="81">
        <f>IF($B$33=0,0,D33)</f>
        <v>0</v>
      </c>
      <c r="F50" s="82">
        <f>IF($B$33=0,0,D33)</f>
        <v>0</v>
      </c>
      <c r="G50" s="84">
        <f>IF($B$33=0,0,1.1)</f>
        <v>0</v>
      </c>
      <c r="H50" s="85">
        <f>IF(B33=0,0,IF($B$33*0.003&lt;2,2,IF($B$33*0.003&gt;50,50,$B$33*0.003)))</f>
        <v>0</v>
      </c>
      <c r="I50" s="82">
        <f>IF($B$33=0,0,D33)</f>
        <v>0</v>
      </c>
      <c r="J50" s="84">
        <f>IF(B33=0,0,IF($B$33*0.003&lt;3,3,IF($B$33*0.003&gt;50,50,$B$33*0.003)))</f>
        <v>0</v>
      </c>
      <c r="K50" s="85">
        <f>IF(B33=0,0,IF($B$33*0.01&lt;7,7,IF($B$33*0.01&gt;100,100,$B$33*0.01)))</f>
        <v>0</v>
      </c>
      <c r="L50" s="82">
        <f>IF($B$33=0,0,D33)</f>
        <v>0</v>
      </c>
      <c r="M50" s="84">
        <f>IF(B33=0,0,IF($B$33*0.01&lt;7,7,IF($B$33*0.01&gt;100,100,$B$33*0.01)))</f>
        <v>0</v>
      </c>
    </row>
    <row r="51" spans="1:13" x14ac:dyDescent="0.25">
      <c r="A51" s="111" t="s">
        <v>52</v>
      </c>
      <c r="B51" s="81">
        <f>IF($B$33=0,0,D33)</f>
        <v>0</v>
      </c>
      <c r="C51" s="82">
        <f>IF($B$33=0,0,D33)</f>
        <v>0</v>
      </c>
      <c r="D51" s="83">
        <f>IF(B33=0,0,IF($B$33*0.0025&lt;1.25,1.25,IF($B$33*0.0025&gt;20,20,$B$33*0.0025)))</f>
        <v>0</v>
      </c>
      <c r="E51" s="81">
        <f>IF($B$33=0,0,D33)</f>
        <v>0</v>
      </c>
      <c r="F51" s="82">
        <f>IF($B$33=0,0,D33)</f>
        <v>0</v>
      </c>
      <c r="G51" s="84">
        <f>IF(B33=0,0,IF($B$33*0.0025&lt;2,2,IF($B$33*0.0025&gt;20,20,$B$33*0.0025)))</f>
        <v>0</v>
      </c>
      <c r="H51" s="85">
        <f>IF(B33=0,0,IF($B$33*0.01&lt;6,6,IF($B$33*0.01&gt;100,100,$B$33*0.01)))</f>
        <v>0</v>
      </c>
      <c r="I51" s="82">
        <f>IF($B$33=0,0,D33)</f>
        <v>0</v>
      </c>
      <c r="J51" s="84">
        <f>IF(B33=0,0,IF($B$33*0.01&lt;6,6,IF($B$33*0.01&gt;100,100,$B$33*0.01)))</f>
        <v>0</v>
      </c>
      <c r="K51" s="85">
        <f>IF(B33=0,0,IF($B$33*0.01&lt;5,5,IF($B$33*0.01&gt;100,100,$B$33*0.01)))</f>
        <v>0</v>
      </c>
      <c r="L51" s="82">
        <f>IF($B$33=0,0,D33)</f>
        <v>0</v>
      </c>
      <c r="M51" s="84">
        <f>IF(B33=0,0,IF($B$33*0.01&lt;6,6,IF($B$33*0.01&gt;100,100,$B$33*0.01)))</f>
        <v>0</v>
      </c>
    </row>
    <row r="52" spans="1:13" x14ac:dyDescent="0.25">
      <c r="A52" s="111" t="s">
        <v>55</v>
      </c>
      <c r="B52" s="81">
        <f>IF($B$33=0,0,2)</f>
        <v>0</v>
      </c>
      <c r="C52" s="82">
        <f>IF($B$33=0,0,D33)</f>
        <v>0</v>
      </c>
      <c r="D52" s="83">
        <f>IF($B$33=0,0,2)</f>
        <v>0</v>
      </c>
      <c r="E52" s="81">
        <f>IF($B$33=0,0,1.75)</f>
        <v>0</v>
      </c>
      <c r="F52" s="82">
        <f>IF($B$33=0,0,D33)</f>
        <v>0</v>
      </c>
      <c r="G52" s="84">
        <f>IF($B$33=0,0,1.75)</f>
        <v>0</v>
      </c>
      <c r="H52" s="85">
        <f>IF(B33=0,0,IF($B$33*0.02&lt;10,10,IF($B$33*0.02&gt;100,100,$B$33*0.02)))</f>
        <v>0</v>
      </c>
      <c r="I52" s="82">
        <f>IF($B$33=0,0,D33)</f>
        <v>0</v>
      </c>
      <c r="J52" s="84">
        <f>IF(B33=0,0,IF($B$33*0.02&lt;10,10,IF($B$33*0.02&gt;100,100,$B$33*0.02)))</f>
        <v>0</v>
      </c>
      <c r="K52" s="85">
        <f>IF(B33=0,0,IF($B$33*0.02&lt;10,10,IF($B$33*0.02&gt;100,100,$B$33*0.02)))</f>
        <v>0</v>
      </c>
      <c r="L52" s="82">
        <f>IF($B$33=0,0,D33)</f>
        <v>0</v>
      </c>
      <c r="M52" s="84">
        <f>IF(B33=0,0,IF($B$33*0.02&lt;10,10,IF($B$33*0.02&gt;100,100,$B$33*0.02)))</f>
        <v>0</v>
      </c>
    </row>
    <row r="53" spans="1:13" x14ac:dyDescent="0.25">
      <c r="A53" s="111" t="s">
        <v>56</v>
      </c>
      <c r="B53" s="81">
        <f>IF($B$33=0,0,D33)</f>
        <v>0</v>
      </c>
      <c r="C53" s="82">
        <f>IF($B$33=0,0,D33)</f>
        <v>0</v>
      </c>
      <c r="D53" s="83">
        <f>IF($B$33=0,0,0.98)</f>
        <v>0</v>
      </c>
      <c r="E53" s="81" t="s">
        <v>38</v>
      </c>
      <c r="F53" s="82" t="s">
        <v>38</v>
      </c>
      <c r="G53" s="84" t="s">
        <v>38</v>
      </c>
      <c r="H53" s="85">
        <f>IF($B$33=0,0,3)</f>
        <v>0</v>
      </c>
      <c r="I53" s="82">
        <f>IF($B$33=0,0,D33)</f>
        <v>0</v>
      </c>
      <c r="J53" s="84">
        <f>IF(B33=0,0,IF($B$33*0.0025&lt;4,4,IF($B$33*0.0025&gt;50,50,$B$33*0.0025)))</f>
        <v>0</v>
      </c>
      <c r="K53" s="85">
        <f>IF(B33=0,0,IF($B$33*0.0075&lt;4.5,4.5,IF($B$33*0.0075&gt;100,100,$B$33*0.0075)))</f>
        <v>0</v>
      </c>
      <c r="L53" s="82">
        <f>IF($B$33=0,0,D33)</f>
        <v>0</v>
      </c>
      <c r="M53" s="84">
        <f>IF(B33=0,0,IF($B$33*0.0075&lt;4.5,4.5,IF($B$33*0.0075&gt;100,100,$B$33*0.0075)))</f>
        <v>0</v>
      </c>
    </row>
    <row r="54" spans="1:13" x14ac:dyDescent="0.25">
      <c r="A54" s="111" t="s">
        <v>59</v>
      </c>
      <c r="B54" s="81">
        <f>IF($B$33=0,0,1)</f>
        <v>0</v>
      </c>
      <c r="C54" s="82">
        <f>IF($B$33=0,0,D33)</f>
        <v>0</v>
      </c>
      <c r="D54" s="83">
        <f>IF($B$33=0,0,2)</f>
        <v>0</v>
      </c>
      <c r="E54" s="81">
        <f>IF($B$33=0,0,1)</f>
        <v>0</v>
      </c>
      <c r="F54" s="82">
        <f>IF($B$33=0,0,D33)</f>
        <v>0</v>
      </c>
      <c r="G54" s="84">
        <f>IF($B$33=0,0,2)</f>
        <v>0</v>
      </c>
      <c r="H54" s="85">
        <f>IF(B33=0,0,IF($B$33*0.015&lt;6,6,IF($B$33*0.015&gt;150,150,$B$33*0.015)))</f>
        <v>0</v>
      </c>
      <c r="I54" s="82">
        <f>IF($B$33=0,0,D33)</f>
        <v>0</v>
      </c>
      <c r="J54" s="84">
        <f>IF(B33=0,0,IF($B$33*0.015&lt;6,6,IF($B$33*0.015&gt;150,150,$B$33*0.015)))</f>
        <v>0</v>
      </c>
      <c r="K54" s="85">
        <f>IF(B33=0,0,IF($B$33*0.015&lt;6,6,IF($B$33*0.015&gt;150,150,$B$33*0.015)))</f>
        <v>0</v>
      </c>
      <c r="L54" s="82">
        <f>IF($B$33=0,0,D33)</f>
        <v>0</v>
      </c>
      <c r="M54" s="84">
        <f>IF(B33=0,0,IF($B$33*0.015&lt;6,6,IF($B$33*0.015&gt;150,150,$B$33*0.015)))</f>
        <v>0</v>
      </c>
    </row>
    <row r="55" spans="1:13" x14ac:dyDescent="0.25">
      <c r="A55" s="111" t="s">
        <v>61</v>
      </c>
      <c r="B55" s="81">
        <f>IF($B$33=0,0,1.25)</f>
        <v>0</v>
      </c>
      <c r="C55" s="82">
        <f>IF($B$33=0,0,D33)</f>
        <v>0</v>
      </c>
      <c r="D55" s="83">
        <f>IF($B$33=0,0,2.25)</f>
        <v>0</v>
      </c>
      <c r="E55" s="81">
        <f>IF($B$33=0,0,1.25)</f>
        <v>0</v>
      </c>
      <c r="F55" s="82">
        <f>IF($B$33=0,0,D33)</f>
        <v>0</v>
      </c>
      <c r="G55" s="84">
        <f>IF($B$33=0,0,2.25)</f>
        <v>0</v>
      </c>
      <c r="H55" s="85">
        <f>IF(B33=0,0,IF($B$33*0.01&lt;8,8,IF($B$33*0.01&gt;75,75,$B$33*0.01)))</f>
        <v>0</v>
      </c>
      <c r="I55" s="82">
        <f>IF($B$33=0,0,D33)</f>
        <v>0</v>
      </c>
      <c r="J55" s="84">
        <f>IF(B33=0,0,IF($B$33*0.01&lt;8,8,IF($B$33*0.01&gt;75,75,$B$33*0.01)))</f>
        <v>0</v>
      </c>
      <c r="K55" s="85">
        <f>IF(B33=0,0,IF($B$33*0.017&lt;10,10,IF($B$33*0.017&gt;95,95,$B$33*0.017)))</f>
        <v>0</v>
      </c>
      <c r="L55" s="82">
        <f>IF($B$33=0,0,D33)</f>
        <v>0</v>
      </c>
      <c r="M55" s="84">
        <f>IF(B33=0,0,IF($B$33*0.017&lt;10,10,IF($B$33*0.017&gt;95,95,$B$33*0.017)))</f>
        <v>0</v>
      </c>
    </row>
    <row r="56" spans="1:13" x14ac:dyDescent="0.25">
      <c r="A56" s="111" t="s">
        <v>64</v>
      </c>
      <c r="B56" s="81">
        <f>IF($B$33=0,0,D33)</f>
        <v>0</v>
      </c>
      <c r="C56" s="82">
        <f>IF($B$33=0,0,D33)</f>
        <v>0</v>
      </c>
      <c r="D56" s="83">
        <f>IF(B33=0,0,IF($B$33*0.0035&lt;2,2,IF($B$33*0.0035&gt;20,20,$B$33*0.0035)))</f>
        <v>0</v>
      </c>
      <c r="E56" s="81">
        <f>IF($B$33=0,0,D33)</f>
        <v>0</v>
      </c>
      <c r="F56" s="82">
        <f>IF($B$33=0,0,D33)</f>
        <v>0</v>
      </c>
      <c r="G56" s="84">
        <f>IF(B33=0,0,IF($B$33*0.0035&lt;2,2,IF($B$33*0.0035&gt;20,20,$B$33*0.0035)))</f>
        <v>0</v>
      </c>
      <c r="H56" s="85">
        <f>IF(B33=0,0,IF($B$33*0.01&lt;7,7,IF($B$33*0.01&gt;100,100,$B$33*0.01)))</f>
        <v>0</v>
      </c>
      <c r="I56" s="82">
        <f>IF($B$33=0,0,D33)</f>
        <v>0</v>
      </c>
      <c r="J56" s="84">
        <f>IF(B33=0,0,IF($B$33*0.01&lt;9,9,IF($B$33*0.01&gt;100,100,$B$33*0.01)))</f>
        <v>0</v>
      </c>
      <c r="K56" s="91">
        <f>IF(B33=0,0,IF($B$33*0.01&lt;7,7,IF($B$33*0.01&gt;100,100,$B$33*0.01)))</f>
        <v>0</v>
      </c>
      <c r="L56" s="82">
        <f>IF($B$33=0,0,D33)</f>
        <v>0</v>
      </c>
      <c r="M56" s="92">
        <f>IF(B33=0,0,IF($B$33*0.01&lt;9,9,IF($B$33*0.01&gt;100,100,$B$33*0.01)))</f>
        <v>0</v>
      </c>
    </row>
    <row r="57" spans="1:13" x14ac:dyDescent="0.25">
      <c r="A57" s="111" t="s">
        <v>67</v>
      </c>
      <c r="B57" s="81">
        <f>IF($B$33=0,0,2.5)</f>
        <v>0</v>
      </c>
      <c r="C57" s="82">
        <f>IF($B$33=0,0,2.25)</f>
        <v>0</v>
      </c>
      <c r="D57" s="83">
        <f>IF($B$33=0,0,3.5)</f>
        <v>0</v>
      </c>
      <c r="E57" s="81" t="s">
        <v>38</v>
      </c>
      <c r="F57" s="82" t="s">
        <v>38</v>
      </c>
      <c r="G57" s="84" t="s">
        <v>38</v>
      </c>
      <c r="H57" s="85">
        <f>IF($B$33=0,0,6.6)</f>
        <v>0</v>
      </c>
      <c r="I57" s="82">
        <f>IF($B$33=0,0,6.6)</f>
        <v>0</v>
      </c>
      <c r="J57" s="84">
        <f>IF($B$33=0,0,6.6)</f>
        <v>0</v>
      </c>
      <c r="K57" s="85">
        <f>IF(B33=0,0,IF($B$33*0.01&lt;6,6,IF($B$33*0.01&gt;100,100,$B$33*0.01)))</f>
        <v>0</v>
      </c>
      <c r="L57" s="82">
        <f>IF($B$33=0,0,D33)</f>
        <v>0</v>
      </c>
      <c r="M57" s="84">
        <f>IF(B33=0,0,IF($B$33*0.01&lt;6,6,IF($B$33*0.01&gt;100,100,$B$33*0.01)))</f>
        <v>0</v>
      </c>
    </row>
    <row r="58" spans="1:13" x14ac:dyDescent="0.25">
      <c r="A58" s="111" t="s">
        <v>68</v>
      </c>
      <c r="B58" s="81">
        <f>IF($B$33=0,0,D33)</f>
        <v>0</v>
      </c>
      <c r="C58" s="82">
        <f>IF($B$33=0,0,D33)</f>
        <v>0</v>
      </c>
      <c r="D58" s="83">
        <f>IF(B33=0,0,IF($B$33*0.002&lt;2,2,IF($B$33*0.002&gt;20,20,$B$33*0.002)))</f>
        <v>0</v>
      </c>
      <c r="E58" s="81">
        <f>IF($B$33=0,0,D33)</f>
        <v>0</v>
      </c>
      <c r="F58" s="82">
        <f>IF($B$33=0,0,D33)</f>
        <v>0</v>
      </c>
      <c r="G58" s="84">
        <f>IF(B33=0,0,IF($B$33*0.002&lt;2,2,IF($B$33*0.002&gt;20,20,$B$33*0.002)))</f>
        <v>0</v>
      </c>
      <c r="H58" s="85">
        <f>IF(B33=0,0,IF($B$33*0.005&lt;3,3,IF($B$33*0.005&gt;100,100,$B$33*0.005)))</f>
        <v>0</v>
      </c>
      <c r="I58" s="82">
        <f>IF($B$33=0,0,D33)</f>
        <v>0</v>
      </c>
      <c r="J58" s="84">
        <f>IF(B33=0,0,IF($B$33*0.01&lt;3,3,IF($B$33*0.01&gt;100,100,$B$33*0.01)))</f>
        <v>0</v>
      </c>
      <c r="K58" s="85">
        <f>IF(B33=0,0,IF($B$33*0.01&lt;7,7,IF($B$33*0.01&gt;100,100,$B$33*0.01)))</f>
        <v>0</v>
      </c>
      <c r="L58" s="82">
        <f>IF($B$33=0,0,D33)</f>
        <v>0</v>
      </c>
      <c r="M58" s="84">
        <f>IF(B33=0,0,IF($B$33*0.015&lt;7,7,IF($B$33*0.015&gt;100,100,$B$33*0.015)))</f>
        <v>0</v>
      </c>
    </row>
    <row r="59" spans="1:13" x14ac:dyDescent="0.25">
      <c r="A59" s="111" t="s">
        <v>73</v>
      </c>
      <c r="B59" s="81">
        <f>IF($B$33=0,0,1)</f>
        <v>0</v>
      </c>
      <c r="C59" s="82">
        <f>IF($B$33=0,0,D33)</f>
        <v>0</v>
      </c>
      <c r="D59" s="83">
        <f>IF(B33=0,0,IF($B$33*0.002&lt;1.5,1.5,IF($B$33*0.002&gt;20,20,$B$33*0.002)))</f>
        <v>0</v>
      </c>
      <c r="E59" s="81">
        <f>IF($B$33=0,0,1)</f>
        <v>0</v>
      </c>
      <c r="F59" s="82">
        <f>IF($B$33=0,0,D33)</f>
        <v>0</v>
      </c>
      <c r="G59" s="84">
        <f>IF(B33=0,0,IF($B$33*0.002&lt;1.5,1.5,IF($B$33*0.002&gt;20,20,$B$33*0.002)))</f>
        <v>0</v>
      </c>
      <c r="H59" s="85">
        <f>IF(B33=0,0,IF($B$33*0.01&lt;5,5,IF($B$33*0.01&gt;100,100,$B$33*0.01)))</f>
        <v>0</v>
      </c>
      <c r="I59" s="82">
        <f>IF($B$33=0,0,D33)</f>
        <v>0</v>
      </c>
      <c r="J59" s="84">
        <f>IF(B33=0,0,IF($B$33*0.01&lt;5,5,IF($B$33*0.01&gt;100,100,$B$33*0.01)))</f>
        <v>0</v>
      </c>
      <c r="K59" s="85">
        <f>IF(B33=0,0,IF($B$33*0.01&lt;5.5,5.5,IF($B$33*0.01&gt;100,100,$B$33*0.01)))</f>
        <v>0</v>
      </c>
      <c r="L59" s="82">
        <f>IF($B$33=0,0,D33)</f>
        <v>0</v>
      </c>
      <c r="M59" s="84">
        <f>IF(B33=0,0,IF($B$33*0.01&lt;5.5,5.5,IF($B$33*0.01&gt;100,100,$B$33*0.01)))</f>
        <v>0</v>
      </c>
    </row>
    <row r="60" spans="1:13" x14ac:dyDescent="0.25">
      <c r="A60" s="111" t="s">
        <v>76</v>
      </c>
      <c r="B60" s="81">
        <f>IF($B$33=0,0,1)</f>
        <v>0</v>
      </c>
      <c r="C60" s="82">
        <f>IF($B$33=0,0,D33)</f>
        <v>0</v>
      </c>
      <c r="D60" s="83">
        <f>IF(B33=0,0,IF($B$33*0.003&lt;2,2,IF($B$33*0.003&gt;20,20,$B$33*0.003)))</f>
        <v>0</v>
      </c>
      <c r="E60" s="81">
        <f>IF($B$33=0,0,1)</f>
        <v>0</v>
      </c>
      <c r="F60" s="82">
        <f>IF($B$33=0,0,D33)</f>
        <v>0</v>
      </c>
      <c r="G60" s="84">
        <f>IF(B33=0,0,IF($B$33*0.003&lt;2,2,IF($B$33*0.003&gt;20,20,$B$33*0.003)))</f>
        <v>0</v>
      </c>
      <c r="H60" s="85">
        <f>IF(B33=0,0,IF($B$33*0.02&lt;10,10,IF($B$33*0.02&gt;100,100,$B$33*0.02)))</f>
        <v>0</v>
      </c>
      <c r="I60" s="82">
        <f>IF($B$33=0,0,D33)</f>
        <v>0</v>
      </c>
      <c r="J60" s="84">
        <f>IF(B33=0,0,IF($B$33*0.02&lt;10,10,IF($B$33*0.02&gt;100,100,$B$33*0.02)))</f>
        <v>0</v>
      </c>
      <c r="K60" s="85">
        <f>IF(B33=0,0,IF($B$33*0.02&lt;10,10,IF($B$33*0.02&gt;100,100,$B$33*0.02)))</f>
        <v>0</v>
      </c>
      <c r="L60" s="82">
        <f>IF($B$33=0,0,D33)</f>
        <v>0</v>
      </c>
      <c r="M60" s="84">
        <f>IF(B33=0,0,IF($B$33*0.02&lt;10,10,IF($B$33*0.02&gt;100,100,$B$33*0.02)))</f>
        <v>0</v>
      </c>
    </row>
    <row r="61" spans="1:13" x14ac:dyDescent="0.25">
      <c r="A61" s="111" t="s">
        <v>78</v>
      </c>
      <c r="B61" s="81">
        <f>IF($B$33=0,0,1)</f>
        <v>0</v>
      </c>
      <c r="C61" s="82">
        <f>IF($B$33=0,0,D33)</f>
        <v>0</v>
      </c>
      <c r="D61" s="83">
        <f>IF($B$33=0,0,2)</f>
        <v>0</v>
      </c>
      <c r="E61" s="81">
        <f>IF($B$33=0,0,1)</f>
        <v>0</v>
      </c>
      <c r="F61" s="82">
        <f>IF($B$33=0,0,D33)</f>
        <v>0</v>
      </c>
      <c r="G61" s="84">
        <f>IF($B$33=0,0,2)</f>
        <v>0</v>
      </c>
      <c r="H61" s="85">
        <f>IF(B33=0,0,IF($B$33*0.01&lt;6,6,IF($B$33*0.01&gt;60,60,$B$33*0.01)))</f>
        <v>0</v>
      </c>
      <c r="I61" s="82">
        <f>IF($B$33=0,0,D33)</f>
        <v>0</v>
      </c>
      <c r="J61" s="84">
        <f>IF(B33=0,0,IF($B$33*0.01&lt;6,6,IF($B$33*0.01&gt;60,60,$B$33*0.01)))</f>
        <v>0</v>
      </c>
      <c r="K61" s="85">
        <f>IF(B33=0,0,IF($B$33*0.01&lt;6,6,IF($B$33*0.01&gt;60,60,$B$33*0.01)))</f>
        <v>0</v>
      </c>
      <c r="L61" s="82">
        <f>IF($B$33=0,0,D33)</f>
        <v>0</v>
      </c>
      <c r="M61" s="84">
        <f>IF(B33=0,0,IF($B$33*0.01&lt;6,6,IF($B$33*0.01&gt;60,60,$B$33*0.01)))</f>
        <v>0</v>
      </c>
    </row>
    <row r="62" spans="1:13" ht="15.75" thickBot="1" x14ac:dyDescent="0.3">
      <c r="A62" s="113" t="s">
        <v>80</v>
      </c>
      <c r="B62" s="93">
        <f>IF($B$33=0,0,1)</f>
        <v>0</v>
      </c>
      <c r="C62" s="94">
        <f>IF($B$33=0,0,D33)</f>
        <v>0</v>
      </c>
      <c r="D62" s="95">
        <f>IF($B$33=0,0,2)</f>
        <v>0</v>
      </c>
      <c r="E62" s="93">
        <f>IF($B$33=0,0,1)</f>
        <v>0</v>
      </c>
      <c r="F62" s="94">
        <f>IF($B$33=0,0,D33)</f>
        <v>0</v>
      </c>
      <c r="G62" s="96">
        <f>IF($B$33=0,0,2)</f>
        <v>0</v>
      </c>
      <c r="H62" s="97">
        <f>IF(B33=0,0,IF($B$33*0.01&lt;8,8,IF($B$33*0.01&gt;75,75,$B$33*0.01)))</f>
        <v>0</v>
      </c>
      <c r="I62" s="94">
        <f>IF($B$33=0,0,D33)</f>
        <v>0</v>
      </c>
      <c r="J62" s="96">
        <f>IF(B33=0,0,IF($B$33*0.01&lt;8,8,IF($B$33*0.01&gt;75,75,$B$33*0.01)))</f>
        <v>0</v>
      </c>
      <c r="K62" s="97">
        <f>IF(B33=0,0,IF($B$33*0.02&lt;10,10,IF($B$33*0.02&gt;100,100,$B$33*0.02)))</f>
        <v>0</v>
      </c>
      <c r="L62" s="94">
        <f>IF($B$33=0,0,D33)</f>
        <v>0</v>
      </c>
      <c r="M62" s="96">
        <f>IF(B33=0,0,IF($B$33*0.02&lt;10,10,IF($B$33*0.02&gt;100,100,$B$33*0.02)))</f>
        <v>0</v>
      </c>
    </row>
    <row r="63" spans="1:13" x14ac:dyDescent="0.25">
      <c r="A63" s="114"/>
      <c r="B63" s="141"/>
      <c r="C63" s="141"/>
      <c r="D63" s="141"/>
      <c r="E63" s="141"/>
      <c r="F63" s="141"/>
      <c r="G63" s="141"/>
      <c r="H63" s="141"/>
      <c r="I63" s="141"/>
      <c r="J63" s="141"/>
      <c r="K63" s="141"/>
      <c r="L63" s="141"/>
      <c r="M63" s="141"/>
    </row>
    <row r="64" spans="1:13" x14ac:dyDescent="0.25">
      <c r="A64" s="114" t="s">
        <v>87</v>
      </c>
      <c r="B64" s="114"/>
      <c r="C64" s="114"/>
      <c r="D64" s="114"/>
      <c r="E64" s="114"/>
      <c r="F64" s="114"/>
      <c r="G64" s="114"/>
      <c r="H64" s="114"/>
      <c r="I64" s="114"/>
      <c r="J64" s="114"/>
      <c r="K64" s="114"/>
      <c r="L64" s="114"/>
      <c r="M64" s="114"/>
    </row>
    <row r="65" spans="1:13" x14ac:dyDescent="0.25">
      <c r="A65" s="138" t="s">
        <v>89</v>
      </c>
      <c r="B65" s="114"/>
      <c r="C65" s="114"/>
      <c r="D65" s="114"/>
      <c r="E65" s="114"/>
      <c r="F65" s="114"/>
      <c r="G65" s="114"/>
      <c r="H65" s="114"/>
      <c r="I65" s="114"/>
      <c r="J65" s="114"/>
      <c r="K65" s="114"/>
      <c r="L65" s="114"/>
      <c r="M65" s="114"/>
    </row>
    <row r="66" spans="1:13" x14ac:dyDescent="0.25">
      <c r="A66" s="114"/>
      <c r="B66" s="114"/>
      <c r="C66" s="114"/>
      <c r="D66" s="114"/>
      <c r="E66" s="114"/>
      <c r="F66" s="114"/>
      <c r="G66" s="114"/>
      <c r="H66" s="114"/>
      <c r="I66" s="114"/>
      <c r="J66" s="114"/>
      <c r="K66" s="114"/>
      <c r="L66" s="114"/>
      <c r="M66" s="114"/>
    </row>
    <row r="67" spans="1:13" x14ac:dyDescent="0.25">
      <c r="A67" s="98"/>
      <c r="B67" s="98"/>
      <c r="C67" s="98"/>
      <c r="D67" s="98"/>
      <c r="E67" s="98"/>
      <c r="F67" s="98"/>
      <c r="G67" s="98"/>
      <c r="H67" s="98"/>
      <c r="I67" s="98"/>
      <c r="J67" s="98"/>
      <c r="K67" s="98"/>
      <c r="L67" s="98"/>
      <c r="M67" s="98"/>
    </row>
  </sheetData>
  <sheetProtection algorithmName="SHA-512" hashValue="TlUahrJmCfmClyIbXKfFmgZ66jhUcsiconw8w2sXeavaA6UcXuoEXQqsQHm2hPh29xUpfn64a7XAfM48XxEEIw==" saltValue="oDnb2e5gS3+UwDfmkRa9Cw==" spinCount="100000" sheet="1" objects="1" scenarios="1"/>
  <mergeCells count="26">
    <mergeCell ref="A34:M34"/>
    <mergeCell ref="A2:M2"/>
    <mergeCell ref="A4:A7"/>
    <mergeCell ref="B4:M4"/>
    <mergeCell ref="B5:D5"/>
    <mergeCell ref="E5:G5"/>
    <mergeCell ref="H5:J5"/>
    <mergeCell ref="K5:M5"/>
    <mergeCell ref="B6:C6"/>
    <mergeCell ref="D6:D7"/>
    <mergeCell ref="E6:F6"/>
    <mergeCell ref="G6:G7"/>
    <mergeCell ref="H6:I6"/>
    <mergeCell ref="J6:J7"/>
    <mergeCell ref="K6:L6"/>
    <mergeCell ref="M6:M7"/>
    <mergeCell ref="A35:A38"/>
    <mergeCell ref="B35:M35"/>
    <mergeCell ref="B36:D36"/>
    <mergeCell ref="E36:G36"/>
    <mergeCell ref="H36:J36"/>
    <mergeCell ref="K36:M36"/>
    <mergeCell ref="B37:C37"/>
    <mergeCell ref="E37:F37"/>
    <mergeCell ref="H37:I37"/>
    <mergeCell ref="K37:L37"/>
  </mergeCells>
  <dataValidations count="1">
    <dataValidation type="decimal" operator="greaterThan" allowBlank="1" showInputMessage="1" showErrorMessage="1" errorTitle="UPOZORENJE" error="Potrebno je unijeti brojčanu vrijednost veću od 0,00 kn!" sqref="B33">
      <formula1>0</formula1>
    </dataValidation>
  </dataValidations>
  <hyperlinks>
    <hyperlink ref="A41" r:id="rId1"/>
    <hyperlink ref="A10" r:id="rId2"/>
    <hyperlink ref="A61" r:id="rId3"/>
    <hyperlink ref="A60" r:id="rId4" display="http://www.splitskabanka.hr/"/>
    <hyperlink ref="A62" r:id="rId5" display="http://www.zaba.hr/home/"/>
    <hyperlink ref="A30" r:id="rId6"/>
    <hyperlink ref="A59" r:id="rId7" display="http://www.slatinska-banka.hr/"/>
    <hyperlink ref="A58" r:id="rId8" display="http://www.sberbank.hr/"/>
    <hyperlink ref="A57" r:id="rId9" display="http://www.sabank.hr/"/>
    <hyperlink ref="A56" r:id="rId10" display="https://www.rba.hr/naslovna"/>
    <hyperlink ref="A55" r:id="rId11" display="http://www.pbz.hr/"/>
    <hyperlink ref="A54" r:id="rId12" display="http://www.poba.hr/index.php"/>
    <hyperlink ref="A53" r:id="rId13" display="http://www.paba.hr/"/>
    <hyperlink ref="A52" r:id="rId14" display="http://www.otpbanka.hr/"/>
    <hyperlink ref="A51" r:id="rId15" display="http://www.kbz.hr/"/>
    <hyperlink ref="A50" r:id="rId16" display="http://www.kentbank.hr/"/>
    <hyperlink ref="A49" r:id="rId17" display="http://www.kaba.hr/"/>
    <hyperlink ref="A47" r:id="rId18" display="http://www.jtbanka.hr/"/>
    <hyperlink ref="A48" r:id="rId19" display="http://www.jadranska-banka.hr/"/>
    <hyperlink ref="A46" r:id="rId20" display="http://www.ikb.hr/"/>
    <hyperlink ref="A45" r:id="rId21" display="http://www.imexbanka.hr/"/>
    <hyperlink ref="A44" r:id="rId22" display="https://www.hpb.hr/"/>
    <hyperlink ref="A43" r:id="rId23" display="http://www.erstebank.hr/"/>
    <hyperlink ref="A42" r:id="rId24" display="http://www.croatiabanka.hr/"/>
    <hyperlink ref="A40" r:id="rId25" display="http://www.kovanica.hr/"/>
    <hyperlink ref="A39" r:id="rId26" display="https://www.addiko.hr/"/>
    <hyperlink ref="A31" r:id="rId27" display="http://www.zaba.hr/home/"/>
    <hyperlink ref="A29" r:id="rId28" display="http://www.splitskabanka.hr/"/>
    <hyperlink ref="A28" r:id="rId29" display="http://www.slatinska-banka.hr/"/>
    <hyperlink ref="A27" r:id="rId30" display="http://www.sberbank.hr/"/>
    <hyperlink ref="A26" r:id="rId31" display="http://www.sabank.hr/"/>
    <hyperlink ref="A25" r:id="rId32" display="https://www.rba.hr/naslovna"/>
    <hyperlink ref="A24" r:id="rId33" display="http://www.pbz.hr/"/>
    <hyperlink ref="A23" r:id="rId34" display="http://www.poba.hr/index.php"/>
    <hyperlink ref="A22" r:id="rId35" display="http://www.paba.hr/"/>
    <hyperlink ref="A21" r:id="rId36" display="http://www.otpbanka.hr/"/>
    <hyperlink ref="A20" r:id="rId37" display="http://www.kbz.hr/"/>
    <hyperlink ref="A19" r:id="rId38" display="http://www.kentbank.hr/"/>
    <hyperlink ref="A18" r:id="rId39" display="http://www.kaba.hr/"/>
    <hyperlink ref="A16" r:id="rId40" display="http://www.jtbanka.hr/"/>
    <hyperlink ref="A17" r:id="rId41" display="http://www.jadranska-banka.hr/"/>
    <hyperlink ref="A15" r:id="rId42" display="http://www.ikb.hr/"/>
    <hyperlink ref="A14" r:id="rId43" display="http://www.imexbanka.hr/"/>
    <hyperlink ref="A13" r:id="rId44" display="https://www.hpb.hr/"/>
    <hyperlink ref="A12" r:id="rId45" display="http://www.erstebank.hr/"/>
    <hyperlink ref="A11" r:id="rId46" display="http://www.croatiabanka.hr/"/>
    <hyperlink ref="A9" r:id="rId47" display="http://www.kovanica.hr/"/>
    <hyperlink ref="A8" r:id="rId48" display="https://www.addiko.hr/"/>
  </hyperlinks>
  <pageMargins left="0.7" right="0.7" top="0.75" bottom="0.75" header="0.3" footer="0.3"/>
  <pageSetup orientation="portrait" r:id="rId49"/>
  <ignoredErrors>
    <ignoredError sqref="D33 C8" numberStoredAsText="1"/>
    <ignoredError sqref="B42 C47 D45 C52 D53 D48 E42 F52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Z63"/>
  <sheetViews>
    <sheetView topLeftCell="A45" workbookViewId="0">
      <selection activeCell="B62" sqref="B62"/>
    </sheetView>
  </sheetViews>
  <sheetFormatPr defaultRowHeight="15" x14ac:dyDescent="0.25"/>
  <cols>
    <col min="1" max="1" width="44.140625" customWidth="1"/>
    <col min="2" max="2" width="17" bestFit="1" customWidth="1"/>
    <col min="3" max="3" width="12.85546875" bestFit="1" customWidth="1"/>
    <col min="4" max="4" width="17.5703125" bestFit="1" customWidth="1"/>
    <col min="5" max="5" width="17" bestFit="1" customWidth="1"/>
    <col min="6" max="6" width="12.85546875" bestFit="1" customWidth="1"/>
    <col min="7" max="7" width="17" bestFit="1" customWidth="1"/>
    <col min="8" max="8" width="17.5703125" bestFit="1" customWidth="1"/>
    <col min="9" max="9" width="12.85546875" bestFit="1" customWidth="1"/>
    <col min="10" max="10" width="17.5703125" bestFit="1" customWidth="1"/>
    <col min="11" max="11" width="18.140625" bestFit="1" customWidth="1"/>
    <col min="12" max="12" width="11.85546875" bestFit="1" customWidth="1"/>
    <col min="13" max="13" width="18.140625" customWidth="1"/>
    <col min="14" max="14" width="4.5703125" bestFit="1" customWidth="1"/>
    <col min="16" max="16" width="12" bestFit="1" customWidth="1"/>
    <col min="17" max="17" width="8.85546875" style="1" bestFit="1" customWidth="1"/>
    <col min="18" max="18" width="11" bestFit="1" customWidth="1"/>
    <col min="19" max="19" width="13.7109375" bestFit="1" customWidth="1"/>
    <col min="20" max="20" width="8.42578125" bestFit="1" customWidth="1"/>
    <col min="21" max="21" width="10.5703125" bestFit="1" customWidth="1"/>
    <col min="22" max="22" width="9" bestFit="1" customWidth="1"/>
    <col min="23" max="23" width="8.140625" bestFit="1" customWidth="1"/>
    <col min="24" max="24" width="7.140625" bestFit="1" customWidth="1"/>
  </cols>
  <sheetData>
    <row r="2" spans="1:17" ht="18.75" x14ac:dyDescent="0.3">
      <c r="A2" s="175" t="s">
        <v>83</v>
      </c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5"/>
    </row>
    <row r="3" spans="1:17" ht="15.75" thickBot="1" x14ac:dyDescent="0.3"/>
    <row r="4" spans="1:17" ht="16.5" customHeight="1" thickBot="1" x14ac:dyDescent="0.3">
      <c r="A4" s="160" t="s">
        <v>1</v>
      </c>
      <c r="B4" s="163" t="s">
        <v>0</v>
      </c>
      <c r="C4" s="164"/>
      <c r="D4" s="164"/>
      <c r="E4" s="164"/>
      <c r="F4" s="164"/>
      <c r="G4" s="164"/>
      <c r="H4" s="164"/>
      <c r="I4" s="164"/>
      <c r="J4" s="164"/>
      <c r="K4" s="164"/>
      <c r="L4" s="164"/>
      <c r="M4" s="165"/>
    </row>
    <row r="5" spans="1:17" s="2" customFormat="1" ht="35.25" customHeight="1" thickBot="1" x14ac:dyDescent="0.3">
      <c r="A5" s="161"/>
      <c r="B5" s="166" t="s">
        <v>2</v>
      </c>
      <c r="C5" s="167"/>
      <c r="D5" s="168"/>
      <c r="E5" s="166" t="s">
        <v>3</v>
      </c>
      <c r="F5" s="167"/>
      <c r="G5" s="168"/>
      <c r="H5" s="166" t="s">
        <v>4</v>
      </c>
      <c r="I5" s="167"/>
      <c r="J5" s="168"/>
      <c r="K5" s="166" t="s">
        <v>5</v>
      </c>
      <c r="L5" s="167"/>
      <c r="M5" s="168"/>
      <c r="Q5" s="3"/>
    </row>
    <row r="6" spans="1:17" ht="15.75" thickBot="1" x14ac:dyDescent="0.3">
      <c r="A6" s="161"/>
      <c r="B6" s="169" t="s">
        <v>6</v>
      </c>
      <c r="C6" s="170"/>
      <c r="D6" s="176" t="s">
        <v>7</v>
      </c>
      <c r="E6" s="169" t="s">
        <v>6</v>
      </c>
      <c r="F6" s="170"/>
      <c r="G6" s="176" t="s">
        <v>7</v>
      </c>
      <c r="H6" s="171" t="s">
        <v>6</v>
      </c>
      <c r="I6" s="172"/>
      <c r="J6" s="176" t="s">
        <v>7</v>
      </c>
      <c r="K6" s="171" t="s">
        <v>6</v>
      </c>
      <c r="L6" s="172"/>
      <c r="M6" s="176" t="s">
        <v>7</v>
      </c>
    </row>
    <row r="7" spans="1:17" ht="39" thickBot="1" x14ac:dyDescent="0.3">
      <c r="A7" s="162"/>
      <c r="B7" s="4" t="s">
        <v>8</v>
      </c>
      <c r="C7" s="5" t="s">
        <v>9</v>
      </c>
      <c r="D7" s="177"/>
      <c r="E7" s="4" t="s">
        <v>8</v>
      </c>
      <c r="F7" s="5" t="s">
        <v>9</v>
      </c>
      <c r="G7" s="177"/>
      <c r="H7" s="6" t="s">
        <v>8</v>
      </c>
      <c r="I7" s="5" t="s">
        <v>10</v>
      </c>
      <c r="J7" s="177"/>
      <c r="K7" s="6" t="s">
        <v>8</v>
      </c>
      <c r="L7" s="7" t="s">
        <v>9</v>
      </c>
      <c r="M7" s="177"/>
    </row>
    <row r="8" spans="1:17" ht="30" x14ac:dyDescent="0.25">
      <c r="A8" s="8" t="s">
        <v>11</v>
      </c>
      <c r="B8" s="9">
        <v>0.99</v>
      </c>
      <c r="C8" s="10">
        <v>0</v>
      </c>
      <c r="D8" s="11">
        <v>1.99</v>
      </c>
      <c r="E8" s="9">
        <v>0.99</v>
      </c>
      <c r="F8" s="10">
        <v>0</v>
      </c>
      <c r="G8" s="12">
        <v>1.99</v>
      </c>
      <c r="H8" s="13" t="s">
        <v>12</v>
      </c>
      <c r="I8" s="10">
        <v>0</v>
      </c>
      <c r="J8" s="11" t="s">
        <v>13</v>
      </c>
      <c r="K8" s="9" t="s">
        <v>14</v>
      </c>
      <c r="L8" s="10">
        <v>0</v>
      </c>
      <c r="M8" s="11" t="s">
        <v>15</v>
      </c>
    </row>
    <row r="9" spans="1:17" ht="35.25" customHeight="1" x14ac:dyDescent="0.25">
      <c r="A9" s="14" t="s">
        <v>16</v>
      </c>
      <c r="B9" s="15" t="s">
        <v>17</v>
      </c>
      <c r="C9" s="16">
        <v>0</v>
      </c>
      <c r="D9" s="17" t="s">
        <v>18</v>
      </c>
      <c r="E9" s="15" t="s">
        <v>17</v>
      </c>
      <c r="F9" s="16">
        <v>0</v>
      </c>
      <c r="G9" s="18" t="s">
        <v>18</v>
      </c>
      <c r="H9" s="19" t="s">
        <v>19</v>
      </c>
      <c r="I9" s="16">
        <v>0</v>
      </c>
      <c r="J9" s="17" t="s">
        <v>20</v>
      </c>
      <c r="K9" s="15" t="s">
        <v>21</v>
      </c>
      <c r="L9" s="16">
        <v>0</v>
      </c>
      <c r="M9" s="17" t="s">
        <v>21</v>
      </c>
    </row>
    <row r="10" spans="1:17" ht="35.25" customHeight="1" x14ac:dyDescent="0.25">
      <c r="A10" s="20" t="s">
        <v>22</v>
      </c>
      <c r="B10" s="15">
        <v>1</v>
      </c>
      <c r="C10" s="15">
        <v>0</v>
      </c>
      <c r="D10" s="17" t="s">
        <v>23</v>
      </c>
      <c r="E10" s="15">
        <v>1</v>
      </c>
      <c r="F10" s="15">
        <v>0</v>
      </c>
      <c r="G10" s="17" t="s">
        <v>23</v>
      </c>
      <c r="H10" s="19" t="s">
        <v>24</v>
      </c>
      <c r="I10" s="18">
        <v>0</v>
      </c>
      <c r="J10" s="17" t="s">
        <v>24</v>
      </c>
      <c r="K10" s="15" t="s">
        <v>25</v>
      </c>
      <c r="L10" s="16">
        <v>0</v>
      </c>
      <c r="M10" s="17" t="s">
        <v>25</v>
      </c>
    </row>
    <row r="11" spans="1:17" ht="30" customHeight="1" x14ac:dyDescent="0.25">
      <c r="A11" s="14" t="s">
        <v>26</v>
      </c>
      <c r="B11" s="15">
        <v>0</v>
      </c>
      <c r="C11" s="15">
        <v>0</v>
      </c>
      <c r="D11" s="17">
        <v>2</v>
      </c>
      <c r="E11" s="15">
        <v>0</v>
      </c>
      <c r="F11" s="15">
        <v>0</v>
      </c>
      <c r="G11" s="18">
        <v>2</v>
      </c>
      <c r="H11" s="19">
        <v>3</v>
      </c>
      <c r="I11" s="16">
        <v>0</v>
      </c>
      <c r="J11" s="17" t="s">
        <v>27</v>
      </c>
      <c r="K11" s="15" t="s">
        <v>28</v>
      </c>
      <c r="L11" s="16">
        <v>0</v>
      </c>
      <c r="M11" s="17" t="s">
        <v>29</v>
      </c>
    </row>
    <row r="12" spans="1:17" ht="30" x14ac:dyDescent="0.25">
      <c r="A12" s="14" t="s">
        <v>30</v>
      </c>
      <c r="B12" s="15">
        <v>1</v>
      </c>
      <c r="C12" s="16">
        <v>0</v>
      </c>
      <c r="D12" s="17">
        <v>2</v>
      </c>
      <c r="E12" s="15">
        <v>1</v>
      </c>
      <c r="F12" s="16">
        <v>0</v>
      </c>
      <c r="G12" s="18">
        <v>2</v>
      </c>
      <c r="H12" s="19" t="s">
        <v>31</v>
      </c>
      <c r="I12" s="16">
        <v>0</v>
      </c>
      <c r="J12" s="17" t="s">
        <v>31</v>
      </c>
      <c r="K12" s="15" t="s">
        <v>32</v>
      </c>
      <c r="L12" s="16">
        <v>0</v>
      </c>
      <c r="M12" s="17" t="s">
        <v>32</v>
      </c>
    </row>
    <row r="13" spans="1:17" ht="32.25" customHeight="1" x14ac:dyDescent="0.25">
      <c r="A13" s="14" t="s">
        <v>33</v>
      </c>
      <c r="B13" s="15">
        <v>0</v>
      </c>
      <c r="C13" s="15">
        <v>0</v>
      </c>
      <c r="D13" s="17">
        <v>2</v>
      </c>
      <c r="E13" s="15">
        <v>0</v>
      </c>
      <c r="F13" s="15">
        <v>0</v>
      </c>
      <c r="G13" s="18">
        <v>2</v>
      </c>
      <c r="H13" s="19" t="s">
        <v>34</v>
      </c>
      <c r="I13" s="16">
        <v>0</v>
      </c>
      <c r="J13" s="17" t="s">
        <v>34</v>
      </c>
      <c r="K13" s="15" t="s">
        <v>35</v>
      </c>
      <c r="L13" s="16">
        <v>0</v>
      </c>
      <c r="M13" s="17" t="s">
        <v>35</v>
      </c>
    </row>
    <row r="14" spans="1:17" ht="37.5" customHeight="1" x14ac:dyDescent="0.25">
      <c r="A14" s="14" t="s">
        <v>36</v>
      </c>
      <c r="B14" s="15">
        <v>0</v>
      </c>
      <c r="C14" s="15">
        <v>0</v>
      </c>
      <c r="D14" s="17" t="s">
        <v>37</v>
      </c>
      <c r="E14" s="15" t="s">
        <v>38</v>
      </c>
      <c r="F14" s="15" t="s">
        <v>38</v>
      </c>
      <c r="G14" s="21" t="s">
        <v>38</v>
      </c>
      <c r="H14" s="19" t="s">
        <v>34</v>
      </c>
      <c r="I14" s="16">
        <v>0</v>
      </c>
      <c r="J14" s="17" t="s">
        <v>34</v>
      </c>
      <c r="K14" s="15" t="s">
        <v>39</v>
      </c>
      <c r="L14" s="16">
        <v>0</v>
      </c>
      <c r="M14" s="17" t="s">
        <v>39</v>
      </c>
    </row>
    <row r="15" spans="1:17" ht="30" x14ac:dyDescent="0.25">
      <c r="A15" s="14" t="s">
        <v>40</v>
      </c>
      <c r="B15" s="15">
        <v>1</v>
      </c>
      <c r="C15" s="16">
        <v>0</v>
      </c>
      <c r="D15" s="17">
        <v>2</v>
      </c>
      <c r="E15" s="15">
        <v>1</v>
      </c>
      <c r="F15" s="16">
        <v>0</v>
      </c>
      <c r="G15" s="18">
        <v>2</v>
      </c>
      <c r="H15" s="19" t="s">
        <v>41</v>
      </c>
      <c r="I15" s="16">
        <v>0</v>
      </c>
      <c r="J15" s="17" t="s">
        <v>29</v>
      </c>
      <c r="K15" s="15" t="s">
        <v>29</v>
      </c>
      <c r="L15" s="16">
        <v>0</v>
      </c>
      <c r="M15" s="17" t="s">
        <v>42</v>
      </c>
    </row>
    <row r="16" spans="1:17" ht="30" x14ac:dyDescent="0.25">
      <c r="A16" s="14" t="s">
        <v>43</v>
      </c>
      <c r="B16" s="15">
        <v>2</v>
      </c>
      <c r="C16" s="16">
        <v>0</v>
      </c>
      <c r="D16" s="17">
        <v>2</v>
      </c>
      <c r="E16" s="15" t="s">
        <v>38</v>
      </c>
      <c r="F16" s="15" t="s">
        <v>38</v>
      </c>
      <c r="G16" s="21" t="s">
        <v>38</v>
      </c>
      <c r="H16" s="19" t="s">
        <v>44</v>
      </c>
      <c r="I16" s="16">
        <v>0</v>
      </c>
      <c r="J16" s="17" t="s">
        <v>44</v>
      </c>
      <c r="K16" s="15" t="s">
        <v>44</v>
      </c>
      <c r="L16" s="16">
        <v>0</v>
      </c>
      <c r="M16" s="17" t="s">
        <v>44</v>
      </c>
    </row>
    <row r="17" spans="1:17" ht="30" x14ac:dyDescent="0.25">
      <c r="A17" s="14" t="s">
        <v>45</v>
      </c>
      <c r="B17" s="15">
        <v>0.5</v>
      </c>
      <c r="C17" s="15">
        <v>0.5</v>
      </c>
      <c r="D17" s="17">
        <v>1</v>
      </c>
      <c r="E17" s="15">
        <v>0.5</v>
      </c>
      <c r="F17" s="15">
        <v>0.5</v>
      </c>
      <c r="G17" s="18">
        <v>1</v>
      </c>
      <c r="H17" s="19" t="s">
        <v>46</v>
      </c>
      <c r="I17" s="16">
        <v>0</v>
      </c>
      <c r="J17" s="17" t="s">
        <v>46</v>
      </c>
      <c r="K17" s="15" t="s">
        <v>46</v>
      </c>
      <c r="L17" s="16">
        <v>0</v>
      </c>
      <c r="M17" s="17" t="s">
        <v>46</v>
      </c>
    </row>
    <row r="18" spans="1:17" ht="34.5" customHeight="1" x14ac:dyDescent="0.25">
      <c r="A18" s="14" t="s">
        <v>47</v>
      </c>
      <c r="B18" s="15">
        <v>1</v>
      </c>
      <c r="C18" s="16">
        <v>0</v>
      </c>
      <c r="D18" s="17" t="s">
        <v>48</v>
      </c>
      <c r="E18" s="15">
        <v>1</v>
      </c>
      <c r="F18" s="16">
        <v>0</v>
      </c>
      <c r="G18" s="18" t="s">
        <v>48</v>
      </c>
      <c r="H18" s="19" t="s">
        <v>42</v>
      </c>
      <c r="I18" s="16">
        <v>0</v>
      </c>
      <c r="J18" s="17" t="s">
        <v>42</v>
      </c>
      <c r="K18" s="15" t="s">
        <v>42</v>
      </c>
      <c r="L18" s="16">
        <v>0</v>
      </c>
      <c r="M18" s="17" t="s">
        <v>42</v>
      </c>
    </row>
    <row r="19" spans="1:17" ht="30" x14ac:dyDescent="0.25">
      <c r="A19" s="14" t="s">
        <v>49</v>
      </c>
      <c r="B19" s="15">
        <v>0</v>
      </c>
      <c r="C19" s="15">
        <v>0</v>
      </c>
      <c r="D19" s="17">
        <v>1.1000000000000001</v>
      </c>
      <c r="E19" s="15">
        <v>0</v>
      </c>
      <c r="F19" s="15">
        <v>0</v>
      </c>
      <c r="G19" s="18">
        <v>1.1000000000000001</v>
      </c>
      <c r="H19" s="19" t="s">
        <v>50</v>
      </c>
      <c r="I19" s="16">
        <v>0</v>
      </c>
      <c r="J19" s="17" t="s">
        <v>51</v>
      </c>
      <c r="K19" s="15" t="s">
        <v>42</v>
      </c>
      <c r="L19" s="16">
        <v>0</v>
      </c>
      <c r="M19" s="17" t="s">
        <v>42</v>
      </c>
    </row>
    <row r="20" spans="1:17" ht="30" customHeight="1" x14ac:dyDescent="0.25">
      <c r="A20" s="14" t="s">
        <v>52</v>
      </c>
      <c r="B20" s="15">
        <v>0</v>
      </c>
      <c r="C20" s="15">
        <v>0</v>
      </c>
      <c r="D20" s="17" t="s">
        <v>53</v>
      </c>
      <c r="E20" s="15">
        <v>0</v>
      </c>
      <c r="F20" s="15">
        <v>0</v>
      </c>
      <c r="G20" s="18" t="s">
        <v>54</v>
      </c>
      <c r="H20" s="19" t="s">
        <v>29</v>
      </c>
      <c r="I20" s="16">
        <v>0</v>
      </c>
      <c r="J20" s="17" t="s">
        <v>29</v>
      </c>
      <c r="K20" s="15" t="s">
        <v>44</v>
      </c>
      <c r="L20" s="16">
        <v>0</v>
      </c>
      <c r="M20" s="17" t="s">
        <v>29</v>
      </c>
    </row>
    <row r="21" spans="1:17" ht="30" x14ac:dyDescent="0.25">
      <c r="A21" s="14" t="s">
        <v>55</v>
      </c>
      <c r="B21" s="15">
        <v>2</v>
      </c>
      <c r="C21" s="16">
        <v>0</v>
      </c>
      <c r="D21" s="17">
        <v>2</v>
      </c>
      <c r="E21" s="15">
        <v>1.75</v>
      </c>
      <c r="F21" s="16">
        <v>0</v>
      </c>
      <c r="G21" s="18">
        <v>1.75</v>
      </c>
      <c r="H21" s="19" t="s">
        <v>32</v>
      </c>
      <c r="I21" s="16">
        <v>0</v>
      </c>
      <c r="J21" s="17" t="s">
        <v>32</v>
      </c>
      <c r="K21" s="15" t="s">
        <v>32</v>
      </c>
      <c r="L21" s="16">
        <v>0</v>
      </c>
      <c r="M21" s="17" t="s">
        <v>32</v>
      </c>
    </row>
    <row r="22" spans="1:17" ht="30" x14ac:dyDescent="0.25">
      <c r="A22" s="14" t="s">
        <v>56</v>
      </c>
      <c r="B22" s="15">
        <v>0</v>
      </c>
      <c r="C22" s="15">
        <v>0</v>
      </c>
      <c r="D22" s="17">
        <v>0.98</v>
      </c>
      <c r="E22" s="15" t="s">
        <v>38</v>
      </c>
      <c r="F22" s="15" t="s">
        <v>38</v>
      </c>
      <c r="G22" s="21" t="s">
        <v>38</v>
      </c>
      <c r="H22" s="19">
        <v>3</v>
      </c>
      <c r="I22" s="16">
        <v>0</v>
      </c>
      <c r="J22" s="17" t="s">
        <v>57</v>
      </c>
      <c r="K22" s="15" t="s">
        <v>58</v>
      </c>
      <c r="L22" s="16">
        <v>0</v>
      </c>
      <c r="M22" s="17" t="s">
        <v>58</v>
      </c>
    </row>
    <row r="23" spans="1:17" ht="30" x14ac:dyDescent="0.25">
      <c r="A23" s="14" t="s">
        <v>59</v>
      </c>
      <c r="B23" s="15">
        <v>1</v>
      </c>
      <c r="C23" s="16">
        <v>0</v>
      </c>
      <c r="D23" s="17">
        <v>2</v>
      </c>
      <c r="E23" s="15">
        <v>1</v>
      </c>
      <c r="F23" s="16">
        <v>0</v>
      </c>
      <c r="G23" s="18">
        <v>2</v>
      </c>
      <c r="H23" s="19" t="s">
        <v>60</v>
      </c>
      <c r="I23" s="16">
        <v>0</v>
      </c>
      <c r="J23" s="17" t="s">
        <v>60</v>
      </c>
      <c r="K23" s="15" t="s">
        <v>60</v>
      </c>
      <c r="L23" s="16">
        <v>0</v>
      </c>
      <c r="M23" s="17" t="s">
        <v>60</v>
      </c>
    </row>
    <row r="24" spans="1:17" ht="30" x14ac:dyDescent="0.25">
      <c r="A24" s="14" t="s">
        <v>61</v>
      </c>
      <c r="B24" s="15">
        <v>1.25</v>
      </c>
      <c r="C24" s="16">
        <v>0</v>
      </c>
      <c r="D24" s="17">
        <v>2.25</v>
      </c>
      <c r="E24" s="15">
        <v>1.25</v>
      </c>
      <c r="F24" s="16">
        <v>0</v>
      </c>
      <c r="G24" s="18">
        <v>2.25</v>
      </c>
      <c r="H24" s="19" t="s">
        <v>62</v>
      </c>
      <c r="I24" s="16">
        <v>0</v>
      </c>
      <c r="J24" s="17" t="s">
        <v>62</v>
      </c>
      <c r="K24" s="15" t="s">
        <v>63</v>
      </c>
      <c r="L24" s="16">
        <v>0</v>
      </c>
      <c r="M24" s="17" t="s">
        <v>63</v>
      </c>
    </row>
    <row r="25" spans="1:17" ht="30" customHeight="1" x14ac:dyDescent="0.25">
      <c r="A25" s="14" t="s">
        <v>64</v>
      </c>
      <c r="B25" s="22">
        <v>0</v>
      </c>
      <c r="C25" s="22">
        <v>0</v>
      </c>
      <c r="D25" s="17" t="s">
        <v>65</v>
      </c>
      <c r="E25" s="15">
        <v>0</v>
      </c>
      <c r="F25" s="15">
        <v>0</v>
      </c>
      <c r="G25" s="18" t="s">
        <v>65</v>
      </c>
      <c r="H25" s="19" t="s">
        <v>42</v>
      </c>
      <c r="I25" s="16">
        <v>0</v>
      </c>
      <c r="J25" s="17" t="s">
        <v>66</v>
      </c>
      <c r="K25" s="15" t="s">
        <v>42</v>
      </c>
      <c r="L25" s="16">
        <v>0</v>
      </c>
      <c r="M25" s="17" t="s">
        <v>66</v>
      </c>
    </row>
    <row r="26" spans="1:17" ht="30" x14ac:dyDescent="0.25">
      <c r="A26" s="14" t="s">
        <v>67</v>
      </c>
      <c r="B26" s="15">
        <v>2.5</v>
      </c>
      <c r="C26" s="15">
        <v>2.5</v>
      </c>
      <c r="D26" s="17">
        <v>3.5</v>
      </c>
      <c r="E26" s="15" t="s">
        <v>38</v>
      </c>
      <c r="F26" s="15" t="s">
        <v>38</v>
      </c>
      <c r="G26" s="21" t="s">
        <v>38</v>
      </c>
      <c r="H26" s="19">
        <v>6.6</v>
      </c>
      <c r="I26" s="16">
        <v>6.6</v>
      </c>
      <c r="J26" s="17">
        <v>6.6</v>
      </c>
      <c r="K26" s="15" t="s">
        <v>29</v>
      </c>
      <c r="L26" s="16">
        <v>0</v>
      </c>
      <c r="M26" s="17" t="s">
        <v>29</v>
      </c>
    </row>
    <row r="27" spans="1:17" ht="30" x14ac:dyDescent="0.25">
      <c r="A27" s="14" t="s">
        <v>68</v>
      </c>
      <c r="B27" s="15">
        <v>0</v>
      </c>
      <c r="C27" s="15">
        <v>0</v>
      </c>
      <c r="D27" s="17" t="s">
        <v>69</v>
      </c>
      <c r="E27" s="15">
        <v>0</v>
      </c>
      <c r="F27" s="15">
        <v>0</v>
      </c>
      <c r="G27" s="17" t="s">
        <v>69</v>
      </c>
      <c r="H27" s="19" t="s">
        <v>70</v>
      </c>
      <c r="I27" s="16">
        <v>0</v>
      </c>
      <c r="J27" s="17" t="s">
        <v>71</v>
      </c>
      <c r="K27" s="15" t="s">
        <v>42</v>
      </c>
      <c r="L27" s="16">
        <v>0</v>
      </c>
      <c r="M27" s="17" t="s">
        <v>72</v>
      </c>
    </row>
    <row r="28" spans="1:17" ht="30" x14ac:dyDescent="0.25">
      <c r="A28" s="14" t="s">
        <v>73</v>
      </c>
      <c r="B28" s="15">
        <v>1</v>
      </c>
      <c r="C28" s="16">
        <v>0</v>
      </c>
      <c r="D28" s="17" t="s">
        <v>74</v>
      </c>
      <c r="E28" s="15">
        <v>1</v>
      </c>
      <c r="F28" s="16">
        <v>0</v>
      </c>
      <c r="G28" s="18" t="s">
        <v>74</v>
      </c>
      <c r="H28" s="19" t="s">
        <v>44</v>
      </c>
      <c r="I28" s="16">
        <v>0</v>
      </c>
      <c r="J28" s="17" t="s">
        <v>44</v>
      </c>
      <c r="K28" s="15" t="s">
        <v>75</v>
      </c>
      <c r="L28" s="16">
        <v>0</v>
      </c>
      <c r="M28" s="17" t="s">
        <v>75</v>
      </c>
    </row>
    <row r="29" spans="1:17" ht="30" x14ac:dyDescent="0.25">
      <c r="A29" s="14" t="s">
        <v>76</v>
      </c>
      <c r="B29" s="15">
        <v>1</v>
      </c>
      <c r="C29" s="16">
        <v>0</v>
      </c>
      <c r="D29" s="17" t="s">
        <v>77</v>
      </c>
      <c r="E29" s="15">
        <v>1</v>
      </c>
      <c r="F29" s="16">
        <v>0</v>
      </c>
      <c r="G29" s="18" t="s">
        <v>77</v>
      </c>
      <c r="H29" s="19" t="s">
        <v>32</v>
      </c>
      <c r="I29" s="16">
        <v>0</v>
      </c>
      <c r="J29" s="17" t="s">
        <v>32</v>
      </c>
      <c r="K29" s="15" t="s">
        <v>32</v>
      </c>
      <c r="L29" s="16">
        <v>0</v>
      </c>
      <c r="M29" s="17" t="s">
        <v>32</v>
      </c>
    </row>
    <row r="30" spans="1:17" ht="30" x14ac:dyDescent="0.25">
      <c r="A30" s="14" t="s">
        <v>78</v>
      </c>
      <c r="B30" s="23">
        <v>1</v>
      </c>
      <c r="C30" s="24">
        <v>0</v>
      </c>
      <c r="D30" s="25">
        <v>2</v>
      </c>
      <c r="E30" s="23">
        <v>1</v>
      </c>
      <c r="F30" s="24">
        <v>0</v>
      </c>
      <c r="G30" s="25">
        <v>2</v>
      </c>
      <c r="H30" s="23" t="s">
        <v>79</v>
      </c>
      <c r="I30" s="16">
        <v>0</v>
      </c>
      <c r="J30" s="17" t="s">
        <v>79</v>
      </c>
      <c r="K30" s="15" t="s">
        <v>79</v>
      </c>
      <c r="L30" s="16">
        <v>0</v>
      </c>
      <c r="M30" s="17" t="s">
        <v>79</v>
      </c>
    </row>
    <row r="31" spans="1:17" ht="30.75" thickBot="1" x14ac:dyDescent="0.3">
      <c r="A31" s="26" t="s">
        <v>80</v>
      </c>
      <c r="B31" s="27">
        <v>1</v>
      </c>
      <c r="C31" s="28">
        <v>0</v>
      </c>
      <c r="D31" s="29">
        <v>2</v>
      </c>
      <c r="E31" s="27">
        <v>1</v>
      </c>
      <c r="F31" s="28">
        <v>0</v>
      </c>
      <c r="G31" s="30">
        <v>2</v>
      </c>
      <c r="H31" s="31" t="s">
        <v>62</v>
      </c>
      <c r="I31" s="28">
        <v>0</v>
      </c>
      <c r="J31" s="29" t="s">
        <v>62</v>
      </c>
      <c r="K31" s="27" t="s">
        <v>32</v>
      </c>
      <c r="L31" s="28">
        <v>0</v>
      </c>
      <c r="M31" s="29" t="s">
        <v>32</v>
      </c>
      <c r="Q31" s="32"/>
    </row>
    <row r="32" spans="1:17" ht="15.75" thickBot="1" x14ac:dyDescent="0.3">
      <c r="Q32" s="32"/>
    </row>
    <row r="33" spans="1:26" ht="42.75" thickBot="1" x14ac:dyDescent="0.4">
      <c r="A33" s="40" t="s">
        <v>81</v>
      </c>
      <c r="B33" s="39">
        <v>0</v>
      </c>
    </row>
    <row r="34" spans="1:26" ht="19.5" thickBot="1" x14ac:dyDescent="0.35">
      <c r="A34" s="174" t="s">
        <v>82</v>
      </c>
      <c r="B34" s="174"/>
      <c r="C34" s="174"/>
      <c r="D34" s="174"/>
      <c r="E34" s="174"/>
      <c r="F34" s="174"/>
      <c r="G34" s="174"/>
      <c r="H34" s="174"/>
      <c r="I34" s="174"/>
      <c r="J34" s="174"/>
      <c r="K34" s="174"/>
      <c r="L34" s="174"/>
      <c r="M34" s="174"/>
    </row>
    <row r="35" spans="1:26" ht="16.5" customHeight="1" thickBot="1" x14ac:dyDescent="0.3">
      <c r="A35" s="160" t="s">
        <v>1</v>
      </c>
      <c r="B35" s="163" t="s">
        <v>0</v>
      </c>
      <c r="C35" s="164"/>
      <c r="D35" s="164"/>
      <c r="E35" s="164"/>
      <c r="F35" s="164"/>
      <c r="G35" s="164"/>
      <c r="H35" s="164"/>
      <c r="I35" s="164"/>
      <c r="J35" s="164"/>
      <c r="K35" s="164"/>
      <c r="L35" s="164"/>
      <c r="M35" s="165"/>
      <c r="Q35"/>
    </row>
    <row r="36" spans="1:26" ht="35.25" customHeight="1" thickBot="1" x14ac:dyDescent="0.3">
      <c r="A36" s="161"/>
      <c r="B36" s="166" t="s">
        <v>2</v>
      </c>
      <c r="C36" s="167"/>
      <c r="D36" s="167"/>
      <c r="E36" s="166" t="s">
        <v>3</v>
      </c>
      <c r="F36" s="167"/>
      <c r="G36" s="168"/>
      <c r="H36" s="166" t="s">
        <v>4</v>
      </c>
      <c r="I36" s="167"/>
      <c r="J36" s="168"/>
      <c r="K36" s="167" t="s">
        <v>5</v>
      </c>
      <c r="L36" s="167"/>
      <c r="M36" s="168"/>
      <c r="Q36"/>
    </row>
    <row r="37" spans="1:26" ht="15.75" thickBot="1" x14ac:dyDescent="0.3">
      <c r="A37" s="161"/>
      <c r="B37" s="169" t="s">
        <v>6</v>
      </c>
      <c r="C37" s="170"/>
      <c r="D37" s="63"/>
      <c r="E37" s="169" t="s">
        <v>6</v>
      </c>
      <c r="F37" s="170"/>
      <c r="G37" s="33"/>
      <c r="H37" s="171" t="s">
        <v>6</v>
      </c>
      <c r="I37" s="172"/>
      <c r="J37" s="33"/>
      <c r="K37" s="173" t="s">
        <v>6</v>
      </c>
      <c r="L37" s="172"/>
      <c r="M37" s="33"/>
      <c r="Q37"/>
    </row>
    <row r="38" spans="1:26" ht="39" thickBot="1" x14ac:dyDescent="0.3">
      <c r="A38" s="162"/>
      <c r="B38" s="34" t="s">
        <v>8</v>
      </c>
      <c r="C38" s="5" t="s">
        <v>9</v>
      </c>
      <c r="D38" s="64" t="s">
        <v>7</v>
      </c>
      <c r="E38" s="4" t="s">
        <v>8</v>
      </c>
      <c r="F38" s="5" t="s">
        <v>9</v>
      </c>
      <c r="G38" s="35" t="s">
        <v>7</v>
      </c>
      <c r="H38" s="75" t="s">
        <v>8</v>
      </c>
      <c r="I38" s="5" t="s">
        <v>10</v>
      </c>
      <c r="J38" s="37" t="s">
        <v>7</v>
      </c>
      <c r="K38" s="36" t="s">
        <v>8</v>
      </c>
      <c r="L38" s="7" t="s">
        <v>9</v>
      </c>
      <c r="M38" s="37" t="s">
        <v>7</v>
      </c>
      <c r="O38" s="61" t="s">
        <v>84</v>
      </c>
      <c r="P38" s="61" t="s">
        <v>84</v>
      </c>
      <c r="Q38" s="61" t="s">
        <v>84</v>
      </c>
      <c r="R38" s="61" t="s">
        <v>84</v>
      </c>
      <c r="S38" s="61" t="s">
        <v>84</v>
      </c>
      <c r="T38" s="61" t="s">
        <v>84</v>
      </c>
      <c r="U38" s="61" t="s">
        <v>84</v>
      </c>
      <c r="V38" s="61" t="s">
        <v>84</v>
      </c>
      <c r="W38" s="61" t="s">
        <v>84</v>
      </c>
      <c r="X38" s="61" t="s">
        <v>84</v>
      </c>
      <c r="Y38" s="61" t="s">
        <v>84</v>
      </c>
      <c r="Z38" s="61" t="s">
        <v>84</v>
      </c>
    </row>
    <row r="39" spans="1:26" x14ac:dyDescent="0.25">
      <c r="A39" s="38" t="s">
        <v>11</v>
      </c>
      <c r="B39" s="41">
        <f>IF($B$33=0,0,B8)</f>
        <v>0</v>
      </c>
      <c r="C39" s="42">
        <f>IF($B$33=0,0,C8)</f>
        <v>0</v>
      </c>
      <c r="D39" s="65">
        <f>IF($B$33=0,0,D8)</f>
        <v>0</v>
      </c>
      <c r="E39" s="41">
        <f t="shared" ref="E39:G41" si="0">IF($B$33=0,0,E8)</f>
        <v>0</v>
      </c>
      <c r="F39" s="42">
        <f t="shared" si="0"/>
        <v>0</v>
      </c>
      <c r="G39" s="43">
        <f t="shared" si="0"/>
        <v>0</v>
      </c>
      <c r="H39" s="54">
        <f>IF(B33=0,0,IF($B$33*0.009&lt;7,7,IF($B$33*0.009&gt;100,100,$B$33*0.009)))</f>
        <v>0</v>
      </c>
      <c r="I39" s="42">
        <f t="shared" ref="I39" si="1">IF($B$33=0,0,I8)</f>
        <v>0</v>
      </c>
      <c r="J39" s="57">
        <f>IF(B33=0,0,IF($B$33*0.012&lt;9,9,IF($B$33*0.012&gt;100,100,$B$33*0.012)))</f>
        <v>0</v>
      </c>
      <c r="K39" s="70">
        <f>IF(B33=0,0,IF($B$33*0.01&lt;8,8,IF($B$33*0.01&gt;100,100,$B$33*0.01)))</f>
        <v>0</v>
      </c>
      <c r="L39" s="42">
        <v>0</v>
      </c>
      <c r="M39" s="57">
        <f>IF(B33=0,0,IF($B$33*0.025&lt;15,15,IF($B$33*0.025&gt;150,150,$B$33*0.025)))</f>
        <v>0</v>
      </c>
      <c r="O39" s="59" t="e">
        <f>+B39-#REF!</f>
        <v>#REF!</v>
      </c>
      <c r="P39" s="59" t="e">
        <f>+C39-#REF!</f>
        <v>#REF!</v>
      </c>
      <c r="Q39" s="59" t="e">
        <f>+D39-#REF!</f>
        <v>#REF!</v>
      </c>
      <c r="R39" s="59" t="e">
        <f>+E39-#REF!</f>
        <v>#REF!</v>
      </c>
      <c r="S39" s="59" t="e">
        <f>+F39-#REF!</f>
        <v>#REF!</v>
      </c>
      <c r="T39" s="59" t="e">
        <f>+G39-#REF!</f>
        <v>#REF!</v>
      </c>
      <c r="U39" s="59" t="e">
        <f>+H39-#REF!</f>
        <v>#REF!</v>
      </c>
      <c r="V39" s="59" t="e">
        <f>+I39-#REF!</f>
        <v>#REF!</v>
      </c>
      <c r="W39" s="59" t="e">
        <f>+J39-#REF!</f>
        <v>#REF!</v>
      </c>
      <c r="X39" s="59" t="e">
        <f>+K39-#REF!</f>
        <v>#REF!</v>
      </c>
      <c r="Y39" s="59" t="e">
        <f>+L39-#REF!</f>
        <v>#REF!</v>
      </c>
      <c r="Z39" s="59" t="e">
        <f>+M39-#REF!</f>
        <v>#REF!</v>
      </c>
    </row>
    <row r="40" spans="1:26" x14ac:dyDescent="0.25">
      <c r="A40" s="14" t="s">
        <v>16</v>
      </c>
      <c r="B40" s="51">
        <f>IF(B33=0,0,IF($B$33*0.0015&lt;1,1,IF($B$33*0.0015&gt;20,20,$B$33*0.0015)))</f>
        <v>0</v>
      </c>
      <c r="C40" s="45">
        <f t="shared" ref="C40:H62" si="2">IF($B$33=0,0,C9)</f>
        <v>0</v>
      </c>
      <c r="D40" s="66">
        <f>IF(B33=0,0,IF($B$33*0.002&lt;1,1,IF($B$33*0.002&gt;20,20,$B$33*0.002)))</f>
        <v>0</v>
      </c>
      <c r="E40" s="51">
        <f>IF(B33=0,0,IF($B$33*0.0015&lt;1,1,IF($B$33*0.0015&gt;20,20,$B$33*0.0015)))</f>
        <v>0</v>
      </c>
      <c r="F40" s="45">
        <f t="shared" ref="F40" si="3">IF($B$33=0,0,F9)</f>
        <v>0</v>
      </c>
      <c r="G40" s="52">
        <f>IF(B33=0,0,IF($B$33*0.002&lt;1,1,IF($B$33*0.002&gt;20,20,$B$33*0.002)))</f>
        <v>0</v>
      </c>
      <c r="H40" s="51">
        <f>IF(B33=0,0,IF($B$33*0.003&lt;5,5,IF($B$33*0.003&gt;100,100,$B$33*0.003)))</f>
        <v>0</v>
      </c>
      <c r="I40" s="45">
        <f t="shared" ref="I40" si="4">IF($B$33=0,0,I9)</f>
        <v>0</v>
      </c>
      <c r="J40" s="52">
        <f>IF(B33=0,0,IF($B$33*0.004&lt;5,5,IF($B$33*0.004&gt;100,100,$B$33*0.004)))</f>
        <v>0</v>
      </c>
      <c r="K40" s="71">
        <f>IF(B33=0,0,IF($B$33*0.015&lt;5,5,IF($B$33*0.015&gt;100,100,$B$33*0.015)))</f>
        <v>0</v>
      </c>
      <c r="L40" s="45">
        <v>0</v>
      </c>
      <c r="M40" s="52">
        <f>IF(B33=0,0,IF($B$33*0.015&lt;5,5,IF($B$33*0.015&gt;100,100,$B$33*0.015)))</f>
        <v>0</v>
      </c>
      <c r="O40" s="59" t="e">
        <f>+B40-#REF!</f>
        <v>#REF!</v>
      </c>
      <c r="P40" s="59" t="e">
        <f>+C40-#REF!</f>
        <v>#REF!</v>
      </c>
      <c r="Q40" s="59" t="e">
        <f>+D40-#REF!</f>
        <v>#REF!</v>
      </c>
      <c r="R40" s="59" t="e">
        <f>+E40-#REF!</f>
        <v>#REF!</v>
      </c>
      <c r="S40" s="59" t="e">
        <f>+F40-#REF!</f>
        <v>#REF!</v>
      </c>
      <c r="T40" s="59" t="e">
        <f>+G40-#REF!</f>
        <v>#REF!</v>
      </c>
      <c r="U40" s="59" t="e">
        <f>+H40-#REF!</f>
        <v>#REF!</v>
      </c>
      <c r="V40" s="59" t="e">
        <f>+I40-#REF!</f>
        <v>#REF!</v>
      </c>
      <c r="W40" s="59" t="e">
        <f>+J40-#REF!</f>
        <v>#REF!</v>
      </c>
      <c r="X40" s="59" t="e">
        <f>+K40-#REF!</f>
        <v>#REF!</v>
      </c>
      <c r="Y40" s="59" t="e">
        <f>+L40-#REF!</f>
        <v>#REF!</v>
      </c>
      <c r="Z40" s="59" t="e">
        <f>+M40-#REF!</f>
        <v>#REF!</v>
      </c>
    </row>
    <row r="41" spans="1:26" ht="30" x14ac:dyDescent="0.25">
      <c r="A41" s="20" t="s">
        <v>22</v>
      </c>
      <c r="B41" s="44">
        <f>IF($B$33=0,0,B10)</f>
        <v>0</v>
      </c>
      <c r="C41" s="45">
        <f t="shared" si="2"/>
        <v>0</v>
      </c>
      <c r="D41" s="67">
        <f>IF(B33=0,0,IF($B$33*0.0025&lt;1,1,IF($B$33*0.0025&gt;5,5,$B$33*0.0025)))</f>
        <v>0</v>
      </c>
      <c r="E41" s="44">
        <f t="shared" si="0"/>
        <v>0</v>
      </c>
      <c r="F41" s="45">
        <f t="shared" ref="F41" si="5">IF($B$33=0,0,F10)</f>
        <v>0</v>
      </c>
      <c r="G41" s="53">
        <f>IF(B33=0,0,IF($B$33*0.0025&lt;1,1,IF($B$33*0.0025&gt;5,5,$B$33*0.0025)))</f>
        <v>0</v>
      </c>
      <c r="H41" s="55">
        <f>IF(B33=0,0,IF($B$33*0.01&lt;2,2,IF($B$33*0.01&gt;80,80,$B$33*0.01)))</f>
        <v>0</v>
      </c>
      <c r="I41" s="45">
        <f t="shared" ref="I41" si="6">IF($B$33=0,0,I10)</f>
        <v>0</v>
      </c>
      <c r="J41" s="53">
        <f>IF(B33=0,0,IF($B$33*0.01&lt;2,2,IF($B$33*0.01&gt;80,80,$B$33*0.01)))</f>
        <v>0</v>
      </c>
      <c r="K41" s="72">
        <f>IF(B33=0,0,IF($B$33*0.01&lt;7,7,IF($B$33*0.01&gt;120,120,$B$33*0.01)))</f>
        <v>0</v>
      </c>
      <c r="L41" s="47">
        <v>0</v>
      </c>
      <c r="M41" s="53">
        <f>IF(B33=0,0,IF($B$33*0.01&lt;7,7,IF($B$33*0.01&gt;120,120,$B$33*0.01)))</f>
        <v>0</v>
      </c>
      <c r="O41" s="59" t="e">
        <f>+B41-#REF!</f>
        <v>#REF!</v>
      </c>
      <c r="P41" s="59" t="e">
        <f>+C41-#REF!</f>
        <v>#REF!</v>
      </c>
      <c r="Q41" s="59" t="e">
        <f>+D41-#REF!</f>
        <v>#REF!</v>
      </c>
      <c r="R41" s="59" t="e">
        <f>+E41-#REF!</f>
        <v>#REF!</v>
      </c>
      <c r="S41" s="59" t="e">
        <f>+F41-#REF!</f>
        <v>#REF!</v>
      </c>
      <c r="T41" s="59" t="e">
        <f>+G41-#REF!</f>
        <v>#REF!</v>
      </c>
      <c r="U41" s="59" t="e">
        <f>+H41-#REF!</f>
        <v>#REF!</v>
      </c>
      <c r="V41" s="59" t="e">
        <f>+I41-#REF!</f>
        <v>#REF!</v>
      </c>
      <c r="W41" s="59" t="e">
        <f>+J41-#REF!</f>
        <v>#REF!</v>
      </c>
      <c r="X41" s="59" t="e">
        <f>+K41-#REF!</f>
        <v>#REF!</v>
      </c>
      <c r="Y41" s="59" t="e">
        <f>+L41-#REF!</f>
        <v>#REF!</v>
      </c>
      <c r="Z41" s="59" t="e">
        <f>+M41-#REF!</f>
        <v>#REF!</v>
      </c>
    </row>
    <row r="42" spans="1:26" x14ac:dyDescent="0.25">
      <c r="A42" s="14" t="s">
        <v>26</v>
      </c>
      <c r="B42" s="44">
        <f t="shared" ref="B42:B62" si="7">IF($B$33=0,0,B11)</f>
        <v>0</v>
      </c>
      <c r="C42" s="45">
        <f t="shared" si="2"/>
        <v>0</v>
      </c>
      <c r="D42" s="68">
        <f t="shared" si="2"/>
        <v>0</v>
      </c>
      <c r="E42" s="44">
        <f t="shared" si="2"/>
        <v>0</v>
      </c>
      <c r="F42" s="45">
        <f t="shared" si="2"/>
        <v>0</v>
      </c>
      <c r="G42" s="46">
        <f t="shared" si="2"/>
        <v>0</v>
      </c>
      <c r="H42" s="44">
        <f t="shared" si="2"/>
        <v>0</v>
      </c>
      <c r="I42" s="45">
        <f t="shared" ref="I42" si="8">IF($B$33=0,0,I11)</f>
        <v>0</v>
      </c>
      <c r="J42" s="52">
        <f>IF(B33=0,0,IF($B$33*0.008&lt;4.5,4.5,IF($B$33*0.008&gt;80,80,$B$33*0.008)))</f>
        <v>0</v>
      </c>
      <c r="K42" s="71">
        <f>IF(B33=0,0,IF($B$33*0.007&lt;4,4,IF($B$33*0.007&gt;80,80,$B$33*0.007)))</f>
        <v>0</v>
      </c>
      <c r="L42" s="45">
        <v>0</v>
      </c>
      <c r="M42" s="52">
        <f>IF(B33=0,0,IF($B$33*0.01&lt;6,6,IF($B$33*0.01&gt;100,100,$B$33*0.01)))</f>
        <v>0</v>
      </c>
      <c r="O42" s="59" t="e">
        <f>+B42-#REF!</f>
        <v>#REF!</v>
      </c>
      <c r="P42" s="59" t="e">
        <f>+C42-#REF!</f>
        <v>#REF!</v>
      </c>
      <c r="Q42" s="59" t="e">
        <f>+D42-#REF!</f>
        <v>#REF!</v>
      </c>
      <c r="R42" s="59" t="e">
        <f>+E42-#REF!</f>
        <v>#REF!</v>
      </c>
      <c r="S42" s="59" t="e">
        <f>+F42-#REF!</f>
        <v>#REF!</v>
      </c>
      <c r="T42" s="59" t="e">
        <f>+G42-#REF!</f>
        <v>#REF!</v>
      </c>
      <c r="U42" s="59" t="e">
        <f>+H42-#REF!</f>
        <v>#REF!</v>
      </c>
      <c r="V42" s="59" t="e">
        <f>+I42-#REF!</f>
        <v>#REF!</v>
      </c>
      <c r="W42" s="59" t="e">
        <f>+J42-#REF!</f>
        <v>#REF!</v>
      </c>
      <c r="X42" s="59" t="e">
        <f>+K42-#REF!</f>
        <v>#REF!</v>
      </c>
      <c r="Y42" s="59" t="e">
        <f>+L42-#REF!</f>
        <v>#REF!</v>
      </c>
      <c r="Z42" s="59" t="e">
        <f>+M42-#REF!</f>
        <v>#REF!</v>
      </c>
    </row>
    <row r="43" spans="1:26" x14ac:dyDescent="0.25">
      <c r="A43" s="14" t="s">
        <v>30</v>
      </c>
      <c r="B43" s="44">
        <f t="shared" si="7"/>
        <v>0</v>
      </c>
      <c r="C43" s="45">
        <f t="shared" si="2"/>
        <v>0</v>
      </c>
      <c r="D43" s="68">
        <f t="shared" si="2"/>
        <v>0</v>
      </c>
      <c r="E43" s="44">
        <f t="shared" si="2"/>
        <v>0</v>
      </c>
      <c r="F43" s="45">
        <f t="shared" si="2"/>
        <v>0</v>
      </c>
      <c r="G43" s="46">
        <f t="shared" si="2"/>
        <v>0</v>
      </c>
      <c r="H43" s="51">
        <f>IF(B33=0,0,IF($B$33*0.015&lt;8,8,IF($B$33*0.015&gt;75,75,$B$33*0.015)))</f>
        <v>0</v>
      </c>
      <c r="I43" s="45">
        <f t="shared" ref="I43" si="9">IF($B$33=0,0,I12)</f>
        <v>0</v>
      </c>
      <c r="J43" s="52">
        <f>IF(B33=0,0,IF($B$33*0.015&lt;8,8,IF($B$33*0.015&gt;75,75,$B$33*0.015)))</f>
        <v>0</v>
      </c>
      <c r="K43" s="71">
        <f>IF(B33=0,0,IF($B$33*0.02&lt;10,10,IF($B$33*0.02&gt;100,100,$B$33*0.02)))</f>
        <v>0</v>
      </c>
      <c r="L43" s="45">
        <v>0</v>
      </c>
      <c r="M43" s="52">
        <f>IF(B33=0,0,IF($B$33*0.02&lt;10,10,IF($B$33*0.02&gt;100,100,$B$33*0.02)))</f>
        <v>0</v>
      </c>
      <c r="O43" s="59" t="e">
        <f>+B43-#REF!</f>
        <v>#REF!</v>
      </c>
      <c r="P43" s="59" t="e">
        <f>+C43-#REF!</f>
        <v>#REF!</v>
      </c>
      <c r="Q43" s="59" t="e">
        <f>+D43-#REF!</f>
        <v>#REF!</v>
      </c>
      <c r="R43" s="59" t="e">
        <f>+E43-#REF!</f>
        <v>#REF!</v>
      </c>
      <c r="S43" s="59" t="e">
        <f>+F43-#REF!</f>
        <v>#REF!</v>
      </c>
      <c r="T43" s="59" t="e">
        <f>+G43-#REF!</f>
        <v>#REF!</v>
      </c>
      <c r="U43" s="59" t="e">
        <f>+H43-#REF!</f>
        <v>#REF!</v>
      </c>
      <c r="V43" s="59" t="e">
        <f>+I43-#REF!</f>
        <v>#REF!</v>
      </c>
      <c r="W43" s="59" t="e">
        <f>+J43-#REF!</f>
        <v>#REF!</v>
      </c>
      <c r="X43" s="59" t="e">
        <f>+K43-#REF!</f>
        <v>#REF!</v>
      </c>
      <c r="Y43" s="59" t="e">
        <f>+L43-#REF!</f>
        <v>#REF!</v>
      </c>
      <c r="Z43" s="59" t="e">
        <f>+M43-#REF!</f>
        <v>#REF!</v>
      </c>
    </row>
    <row r="44" spans="1:26" x14ac:dyDescent="0.25">
      <c r="A44" s="14" t="s">
        <v>33</v>
      </c>
      <c r="B44" s="44">
        <f t="shared" si="7"/>
        <v>0</v>
      </c>
      <c r="C44" s="45">
        <f t="shared" si="2"/>
        <v>0</v>
      </c>
      <c r="D44" s="68">
        <f t="shared" si="2"/>
        <v>0</v>
      </c>
      <c r="E44" s="44">
        <f t="shared" si="2"/>
        <v>0</v>
      </c>
      <c r="F44" s="45">
        <f t="shared" si="2"/>
        <v>0</v>
      </c>
      <c r="G44" s="46">
        <f t="shared" si="2"/>
        <v>0</v>
      </c>
      <c r="H44" s="51">
        <f>IF(B33=0,0,IF($B$33*0.01&lt;5,5,IF($B$33*0.01&gt;70,70,$B$33*0.01)))</f>
        <v>0</v>
      </c>
      <c r="I44" s="45">
        <f t="shared" ref="I44" si="10">IF($B$33=0,0,I13)</f>
        <v>0</v>
      </c>
      <c r="J44" s="52">
        <f>IF(B33=0,0,IF($B$33*0.01&lt;5,5,IF($B$33*0.01&gt;70,70,$B$33*0.01)))</f>
        <v>0</v>
      </c>
      <c r="K44" s="71">
        <f>IF(B33=0,0,IF($B$33*0.0183&lt;6,6,IF($B$33*0.0183&gt;100,100,$B$33*0.0183)))</f>
        <v>0</v>
      </c>
      <c r="L44" s="45">
        <v>0</v>
      </c>
      <c r="M44" s="52">
        <f>IF(B33=0,0,IF($B$33*0.0183&lt;6,6,IF($B$33*0.0183&gt;100,100,$B$33*0.0183)))</f>
        <v>0</v>
      </c>
      <c r="O44" s="59" t="e">
        <f>+B44-#REF!</f>
        <v>#REF!</v>
      </c>
      <c r="P44" s="59" t="e">
        <f>+C44-#REF!</f>
        <v>#REF!</v>
      </c>
      <c r="Q44" s="59" t="e">
        <f>+D44-#REF!</f>
        <v>#REF!</v>
      </c>
      <c r="R44" s="59" t="e">
        <f>+E44-#REF!</f>
        <v>#REF!</v>
      </c>
      <c r="S44" s="59" t="e">
        <f>+F44-#REF!</f>
        <v>#REF!</v>
      </c>
      <c r="T44" s="59" t="e">
        <f>+G44-#REF!</f>
        <v>#REF!</v>
      </c>
      <c r="U44" s="59" t="e">
        <f>+H44-#REF!</f>
        <v>#REF!</v>
      </c>
      <c r="V44" s="59" t="e">
        <f>+I44-#REF!</f>
        <v>#REF!</v>
      </c>
      <c r="W44" s="59" t="e">
        <f>+J44-#REF!</f>
        <v>#REF!</v>
      </c>
      <c r="X44" s="59" t="e">
        <f>+K44-#REF!</f>
        <v>#REF!</v>
      </c>
      <c r="Y44" s="59" t="e">
        <f>+L44-#REF!</f>
        <v>#REF!</v>
      </c>
      <c r="Z44" s="59" t="e">
        <f>+M44-#REF!</f>
        <v>#REF!</v>
      </c>
    </row>
    <row r="45" spans="1:26" x14ac:dyDescent="0.25">
      <c r="A45" s="14" t="s">
        <v>36</v>
      </c>
      <c r="B45" s="44">
        <f t="shared" si="7"/>
        <v>0</v>
      </c>
      <c r="C45" s="45">
        <f t="shared" si="2"/>
        <v>0</v>
      </c>
      <c r="D45" s="66">
        <f>IF(B33=0,0,IF($B$33*0.0025&lt;2,2,IF($B$33*0.0025&gt;5,5,$B$33*0.0025)))</f>
        <v>0</v>
      </c>
      <c r="E45" s="44">
        <f t="shared" ref="E45:G45" si="11">IF($B$33=0,0,E14)</f>
        <v>0</v>
      </c>
      <c r="F45" s="45">
        <f t="shared" si="11"/>
        <v>0</v>
      </c>
      <c r="G45" s="46">
        <f t="shared" si="11"/>
        <v>0</v>
      </c>
      <c r="H45" s="51">
        <f>IF(B33=0,0,IF($B$33*0.01&lt;5,5,IF($B$33*0.01&gt;70,70,$B$33*0.01)))</f>
        <v>0</v>
      </c>
      <c r="I45" s="45">
        <f t="shared" ref="I45" si="12">IF($B$33=0,0,I14)</f>
        <v>0</v>
      </c>
      <c r="J45" s="52">
        <f>IF(B33=0,0,IF($B$33*0.01&lt;5,5,IF($B$33*0.01&gt;70,70,$B$33*0.01)))</f>
        <v>0</v>
      </c>
      <c r="K45" s="71">
        <f>IF(B33=0,0,IF($B$33*0.01&lt;5,5,IF($B$33*0.01&gt;80,80,$B$33*0.01)))</f>
        <v>0</v>
      </c>
      <c r="L45" s="45">
        <v>0</v>
      </c>
      <c r="M45" s="52">
        <f>IF(B33=0,0,IF($B$33*0.01&lt;5,5,IF($B$33*0.01&gt;80,80,$B$33*0.01)))</f>
        <v>0</v>
      </c>
      <c r="O45" s="59" t="e">
        <f>+B45-#REF!</f>
        <v>#REF!</v>
      </c>
      <c r="P45" s="59" t="e">
        <f>+C45-#REF!</f>
        <v>#REF!</v>
      </c>
      <c r="Q45" s="59" t="e">
        <f>+D45-#REF!</f>
        <v>#REF!</v>
      </c>
      <c r="R45" s="59"/>
      <c r="S45" s="59"/>
      <c r="T45" s="59"/>
      <c r="U45" s="59" t="e">
        <f>+H45-#REF!</f>
        <v>#REF!</v>
      </c>
      <c r="V45" s="59" t="e">
        <f>+I45-#REF!</f>
        <v>#REF!</v>
      </c>
      <c r="W45" s="59" t="e">
        <f>+J45-#REF!</f>
        <v>#REF!</v>
      </c>
      <c r="X45" s="59" t="e">
        <f>+K45-#REF!</f>
        <v>#REF!</v>
      </c>
      <c r="Y45" s="59" t="e">
        <f>+L45-#REF!</f>
        <v>#REF!</v>
      </c>
      <c r="Z45" s="59" t="e">
        <f>+M45-#REF!</f>
        <v>#REF!</v>
      </c>
    </row>
    <row r="46" spans="1:26" x14ac:dyDescent="0.25">
      <c r="A46" s="14" t="s">
        <v>40</v>
      </c>
      <c r="B46" s="44">
        <f t="shared" si="7"/>
        <v>0</v>
      </c>
      <c r="C46" s="45">
        <f t="shared" si="2"/>
        <v>0</v>
      </c>
      <c r="D46" s="68">
        <f t="shared" ref="D46:G46" si="13">IF($B$33=0,0,D15)</f>
        <v>0</v>
      </c>
      <c r="E46" s="44">
        <f t="shared" si="13"/>
        <v>0</v>
      </c>
      <c r="F46" s="45">
        <f t="shared" si="13"/>
        <v>0</v>
      </c>
      <c r="G46" s="46">
        <f t="shared" si="13"/>
        <v>0</v>
      </c>
      <c r="H46" s="51">
        <f>IF(B33=0,0,IF($B$33*0.008&lt;5,5,IF($B$33*0.008&gt;80,80,$B$33*0.008)))</f>
        <v>0</v>
      </c>
      <c r="I46" s="45">
        <f t="shared" ref="I46" si="14">IF($B$33=0,0,I15)</f>
        <v>0</v>
      </c>
      <c r="J46" s="52">
        <f>IF(B33=0,0,IF($B$33*0.01&lt;6,6,IF($B$33*0.01&gt;100,100,$B$33*0.01)))</f>
        <v>0</v>
      </c>
      <c r="K46" s="71">
        <f>IF(B33=0,0,IF($B$33*0.01&lt;6,6,IF($B$33*0.01&gt;100,100,$B$33*0.01)))</f>
        <v>0</v>
      </c>
      <c r="L46" s="45">
        <v>0</v>
      </c>
      <c r="M46" s="52">
        <f>IF(B33=0,0,IF($B$33*0.01&lt;7,7,IF($B$33*0.01&gt;100,100,$B$33*0.01)))</f>
        <v>0</v>
      </c>
      <c r="O46" s="59" t="e">
        <f>+B46-#REF!</f>
        <v>#REF!</v>
      </c>
      <c r="P46" s="59" t="e">
        <f>+C46-#REF!</f>
        <v>#REF!</v>
      </c>
      <c r="Q46" s="59" t="e">
        <f>+D46-#REF!</f>
        <v>#REF!</v>
      </c>
      <c r="R46" s="59" t="e">
        <f>+E46-#REF!</f>
        <v>#REF!</v>
      </c>
      <c r="S46" s="59" t="e">
        <f>+F46-#REF!</f>
        <v>#REF!</v>
      </c>
      <c r="T46" s="59" t="e">
        <f>+G46-#REF!</f>
        <v>#REF!</v>
      </c>
      <c r="U46" s="59" t="e">
        <f>+H46-#REF!</f>
        <v>#REF!</v>
      </c>
      <c r="V46" s="59" t="e">
        <f>+I46-#REF!</f>
        <v>#REF!</v>
      </c>
      <c r="W46" s="59" t="e">
        <f>+J46-#REF!</f>
        <v>#REF!</v>
      </c>
      <c r="X46" s="59" t="e">
        <f>+K46-#REF!</f>
        <v>#REF!</v>
      </c>
      <c r="Y46" s="59" t="e">
        <f>+L46-#REF!</f>
        <v>#REF!</v>
      </c>
      <c r="Z46" s="59" t="e">
        <f>+M46-#REF!</f>
        <v>#REF!</v>
      </c>
    </row>
    <row r="47" spans="1:26" x14ac:dyDescent="0.25">
      <c r="A47" s="14" t="s">
        <v>43</v>
      </c>
      <c r="B47" s="44">
        <f t="shared" si="7"/>
        <v>0</v>
      </c>
      <c r="C47" s="45">
        <f t="shared" si="2"/>
        <v>0</v>
      </c>
      <c r="D47" s="68">
        <f t="shared" ref="D47:G47" si="15">IF($B$33=0,0,D16)</f>
        <v>0</v>
      </c>
      <c r="E47" s="44">
        <f t="shared" si="15"/>
        <v>0</v>
      </c>
      <c r="F47" s="45">
        <f t="shared" si="15"/>
        <v>0</v>
      </c>
      <c r="G47" s="46">
        <f t="shared" si="15"/>
        <v>0</v>
      </c>
      <c r="H47" s="51">
        <f>IF(B33=0,0,IF($B$33*0.01&lt;5,5,IF($B$33*0.01&gt;100,100,$B$33*0.01)))</f>
        <v>0</v>
      </c>
      <c r="I47" s="45">
        <f t="shared" ref="I47" si="16">IF($B$33=0,0,I16)</f>
        <v>0</v>
      </c>
      <c r="J47" s="52">
        <f>IF(B33=0,0,IF($B$33*0.01&lt;5,5,IF($B$33*0.01&gt;100,100,$B$33*0.01)))</f>
        <v>0</v>
      </c>
      <c r="K47" s="71">
        <f>IF(B33=0,0,IF($B$33*0.01&lt;5,5,IF($B$33*0.01&gt;100,100,$B$33*0.01)))</f>
        <v>0</v>
      </c>
      <c r="L47" s="45">
        <v>0</v>
      </c>
      <c r="M47" s="52">
        <f>IF(B33=0,0,IF($B$33*0.01&lt;5,5,IF($B$33*0.01&gt;100,100,$B$33*0.01)))</f>
        <v>0</v>
      </c>
      <c r="O47" s="59" t="e">
        <f>+B47-#REF!</f>
        <v>#REF!</v>
      </c>
      <c r="P47" s="59" t="e">
        <f>+C47-#REF!</f>
        <v>#REF!</v>
      </c>
      <c r="Q47" s="59" t="e">
        <f>+D47-#REF!</f>
        <v>#REF!</v>
      </c>
      <c r="R47" s="59"/>
      <c r="S47" s="59"/>
      <c r="T47" s="59"/>
      <c r="U47" s="59" t="e">
        <f>+H47-#REF!</f>
        <v>#REF!</v>
      </c>
      <c r="V47" s="59" t="e">
        <f>+I47-#REF!</f>
        <v>#REF!</v>
      </c>
      <c r="W47" s="59" t="e">
        <f>+J47-#REF!</f>
        <v>#REF!</v>
      </c>
      <c r="X47" s="59" t="e">
        <f>+K47-#REF!</f>
        <v>#REF!</v>
      </c>
      <c r="Y47" s="59" t="e">
        <f>+L47-#REF!</f>
        <v>#REF!</v>
      </c>
      <c r="Z47" s="59" t="e">
        <f>+M47-#REF!</f>
        <v>#REF!</v>
      </c>
    </row>
    <row r="48" spans="1:26" x14ac:dyDescent="0.25">
      <c r="A48" s="14" t="s">
        <v>45</v>
      </c>
      <c r="B48" s="44">
        <f t="shared" si="7"/>
        <v>0</v>
      </c>
      <c r="C48" s="45">
        <f t="shared" si="2"/>
        <v>0</v>
      </c>
      <c r="D48" s="68">
        <f t="shared" ref="D48:G50" si="17">IF($B$33=0,0,D17)</f>
        <v>0</v>
      </c>
      <c r="E48" s="44">
        <f t="shared" si="17"/>
        <v>0</v>
      </c>
      <c r="F48" s="45">
        <f t="shared" si="17"/>
        <v>0</v>
      </c>
      <c r="G48" s="46">
        <f t="shared" si="17"/>
        <v>0</v>
      </c>
      <c r="H48" s="51">
        <f>IF(B33=0,0,IF($B$33*0.009&lt;5,5,IF($B$33*0.009&gt;100,100,$B$33*0.009)))</f>
        <v>0</v>
      </c>
      <c r="I48" s="45">
        <f t="shared" ref="I48" si="18">IF($B$33=0,0,I17)</f>
        <v>0</v>
      </c>
      <c r="J48" s="52">
        <f>IF(B33=0,0,IF($B$33*0.009&lt;5,5,IF($B$33*0.009&gt;100,100,$B$33*0.009)))</f>
        <v>0</v>
      </c>
      <c r="K48" s="71">
        <f>IF(B33=0,0,IF($B$33*0.009&lt;5,5,IF($B$33*0.009&gt;100,100,$B$33*0.009)))</f>
        <v>0</v>
      </c>
      <c r="L48" s="45">
        <v>0</v>
      </c>
      <c r="M48" s="52">
        <f>IF(B33=0,0,IF($B$33*0.009&lt;5,5,IF($B$33*0.009&gt;100,100,$B$33*0.009)))</f>
        <v>0</v>
      </c>
      <c r="O48" s="59" t="e">
        <f>+B48-#REF!</f>
        <v>#REF!</v>
      </c>
      <c r="P48" s="59" t="e">
        <f>+C48-#REF!</f>
        <v>#REF!</v>
      </c>
      <c r="Q48" s="59" t="e">
        <f>+D48-#REF!</f>
        <v>#REF!</v>
      </c>
      <c r="R48" s="59" t="e">
        <f>+E48-#REF!</f>
        <v>#REF!</v>
      </c>
      <c r="S48" s="59" t="e">
        <f>+F48-#REF!</f>
        <v>#REF!</v>
      </c>
      <c r="T48" s="59" t="e">
        <f>+G48-#REF!</f>
        <v>#REF!</v>
      </c>
      <c r="U48" s="59" t="e">
        <f>+H48-#REF!</f>
        <v>#REF!</v>
      </c>
      <c r="V48" s="59" t="e">
        <f>+I48-#REF!</f>
        <v>#REF!</v>
      </c>
      <c r="W48" s="59" t="e">
        <f>+J48-#REF!</f>
        <v>#REF!</v>
      </c>
      <c r="X48" s="59" t="e">
        <f>+K48-#REF!</f>
        <v>#REF!</v>
      </c>
      <c r="Y48" s="59" t="e">
        <f>+L48-#REF!</f>
        <v>#REF!</v>
      </c>
      <c r="Z48" s="59" t="e">
        <f>+M48-#REF!</f>
        <v>#REF!</v>
      </c>
    </row>
    <row r="49" spans="1:26" x14ac:dyDescent="0.25">
      <c r="A49" s="14" t="s">
        <v>47</v>
      </c>
      <c r="B49" s="44">
        <f t="shared" si="7"/>
        <v>0</v>
      </c>
      <c r="C49" s="45">
        <f t="shared" si="2"/>
        <v>0</v>
      </c>
      <c r="D49" s="66">
        <f>IF(B33=0,0,IF($B$33*0.0025&lt;1.5,1.5,IF($B$33*0.0025&gt;7,7,$B$33*0.0025)))</f>
        <v>0</v>
      </c>
      <c r="E49" s="44">
        <f t="shared" ref="E49:F49" si="19">IF($B$33=0,0,E18)</f>
        <v>0</v>
      </c>
      <c r="F49" s="45">
        <f t="shared" si="19"/>
        <v>0</v>
      </c>
      <c r="G49" s="52">
        <f>IF(B33=0,0,IF($B$33*0.0025&lt;1.5,1.5,IF($B$33*0.0025&gt;7,7,$B$33*0.0025)))</f>
        <v>0</v>
      </c>
      <c r="H49" s="51">
        <f>IF(B33=0,0,IF($B$33*0.01&lt;7,7,IF($B$33*0.01&gt;100,100,$B$33*0.01)))</f>
        <v>0</v>
      </c>
      <c r="I49" s="45">
        <f t="shared" ref="I49" si="20">IF($B$33=0,0,I18)</f>
        <v>0</v>
      </c>
      <c r="J49" s="52">
        <f>IF(B33=0,0,IF($B$33*0.01&lt;7,7,IF($B$33*0.01&gt;100,100,$B$33*0.01)))</f>
        <v>0</v>
      </c>
      <c r="K49" s="71">
        <f>IF(B33=0,0,IF($B$33*0.01&lt;7,7,IF($B$33*0.01&gt;100,100,$B$33*0.01)))</f>
        <v>0</v>
      </c>
      <c r="L49" s="45">
        <v>0</v>
      </c>
      <c r="M49" s="52">
        <f>IF(B33=0,0,IF($B$33*0.01&lt;7,7,IF($B$33*0.01&gt;100,100,$B$33*0.01)))</f>
        <v>0</v>
      </c>
      <c r="O49" s="59" t="e">
        <f>+B49-#REF!</f>
        <v>#REF!</v>
      </c>
      <c r="P49" s="59" t="e">
        <f>+C49-#REF!</f>
        <v>#REF!</v>
      </c>
      <c r="Q49" s="59" t="e">
        <f>+D49-#REF!</f>
        <v>#REF!</v>
      </c>
      <c r="R49" s="59" t="e">
        <f>+E49-#REF!</f>
        <v>#REF!</v>
      </c>
      <c r="S49" s="59" t="e">
        <f>+F49-#REF!</f>
        <v>#REF!</v>
      </c>
      <c r="T49" s="59" t="e">
        <f>+G49-#REF!</f>
        <v>#REF!</v>
      </c>
      <c r="U49" s="59" t="e">
        <f>+H49-#REF!</f>
        <v>#REF!</v>
      </c>
      <c r="V49" s="59" t="e">
        <f>+I49-#REF!</f>
        <v>#REF!</v>
      </c>
      <c r="W49" s="59" t="e">
        <f>+J49-#REF!</f>
        <v>#REF!</v>
      </c>
      <c r="X49" s="59" t="e">
        <f>+K49-#REF!</f>
        <v>#REF!</v>
      </c>
      <c r="Y49" s="59" t="e">
        <f>+L49-#REF!</f>
        <v>#REF!</v>
      </c>
      <c r="Z49" s="59" t="e">
        <f>+M49-#REF!</f>
        <v>#REF!</v>
      </c>
    </row>
    <row r="50" spans="1:26" x14ac:dyDescent="0.25">
      <c r="A50" s="14" t="s">
        <v>49</v>
      </c>
      <c r="B50" s="44">
        <f t="shared" si="7"/>
        <v>0</v>
      </c>
      <c r="C50" s="45">
        <f t="shared" si="2"/>
        <v>0</v>
      </c>
      <c r="D50" s="68">
        <f t="shared" si="2"/>
        <v>0</v>
      </c>
      <c r="E50" s="44">
        <f t="shared" si="2"/>
        <v>0</v>
      </c>
      <c r="F50" s="45">
        <f t="shared" si="2"/>
        <v>0</v>
      </c>
      <c r="G50" s="46">
        <f t="shared" si="17"/>
        <v>0</v>
      </c>
      <c r="H50" s="51">
        <f>IF(B33=0,0,IF($B$33*0.003&lt;2,2,IF($B$33*0.003&gt;50,50,$B$33*0.003)))</f>
        <v>0</v>
      </c>
      <c r="I50" s="45">
        <f t="shared" ref="I50" si="21">IF($B$33=0,0,I19)</f>
        <v>0</v>
      </c>
      <c r="J50" s="52">
        <f>IF(B33=0,0,IF($B$33*0.003&lt;3,3,IF($B$33*0.003&gt;50,50,$B$33*0.003)))</f>
        <v>0</v>
      </c>
      <c r="K50" s="71">
        <f>IF(B33=0,0,IF($B$33*0.01&lt;7,7,IF($B$33*0.01&gt;100,100,$B$33*0.01)))</f>
        <v>0</v>
      </c>
      <c r="L50" s="45">
        <v>0</v>
      </c>
      <c r="M50" s="52">
        <f>IF(B33=0,0,IF($B$33*0.01&lt;7,7,IF($B$33*0.01&gt;100,100,$B$33*0.01)))</f>
        <v>0</v>
      </c>
      <c r="O50" s="59" t="e">
        <f>+B50-#REF!</f>
        <v>#REF!</v>
      </c>
      <c r="P50" s="59" t="e">
        <f>+C50-#REF!</f>
        <v>#REF!</v>
      </c>
      <c r="Q50" s="59" t="e">
        <f>+D50-#REF!</f>
        <v>#REF!</v>
      </c>
      <c r="R50" s="59" t="e">
        <f>+E50-#REF!</f>
        <v>#REF!</v>
      </c>
      <c r="S50" s="59" t="e">
        <f>+F50-#REF!</f>
        <v>#REF!</v>
      </c>
      <c r="T50" s="59" t="e">
        <f>+G50-#REF!</f>
        <v>#REF!</v>
      </c>
      <c r="U50" s="59" t="e">
        <f>+H50-#REF!</f>
        <v>#REF!</v>
      </c>
      <c r="V50" s="59" t="e">
        <f>+I50-#REF!</f>
        <v>#REF!</v>
      </c>
      <c r="W50" s="59" t="e">
        <f>+J50-#REF!</f>
        <v>#REF!</v>
      </c>
      <c r="X50" s="59" t="e">
        <f>+K50-#REF!</f>
        <v>#REF!</v>
      </c>
      <c r="Y50" s="59" t="e">
        <f>+L50-#REF!</f>
        <v>#REF!</v>
      </c>
      <c r="Z50" s="59" t="e">
        <f>+M50-#REF!</f>
        <v>#REF!</v>
      </c>
    </row>
    <row r="51" spans="1:26" x14ac:dyDescent="0.25">
      <c r="A51" s="14" t="s">
        <v>52</v>
      </c>
      <c r="B51" s="44">
        <f t="shared" si="7"/>
        <v>0</v>
      </c>
      <c r="C51" s="45">
        <f t="shared" si="2"/>
        <v>0</v>
      </c>
      <c r="D51" s="66">
        <f>IF(B33=0,0,IF($B$33*0.0025&lt;1.25,1.25,IF($B$33*0.0025&gt;20,20,$B$33*0.0025)))</f>
        <v>0</v>
      </c>
      <c r="E51" s="44">
        <f t="shared" ref="E51:F51" si="22">IF($B$33=0,0,E20)</f>
        <v>0</v>
      </c>
      <c r="F51" s="45">
        <f t="shared" si="22"/>
        <v>0</v>
      </c>
      <c r="G51" s="52">
        <f>IF(B33=0,0,IF($B$33*0.0025&lt;2,2,IF($B$33*0.0025&gt;20,20,$B$33*0.0025)))</f>
        <v>0</v>
      </c>
      <c r="H51" s="51">
        <f>IF(B33=0,0,IF($B$33*0.01&lt;6,6,IF($B$33*0.01&gt;100,100,$B$33*0.01)))</f>
        <v>0</v>
      </c>
      <c r="I51" s="45">
        <f t="shared" ref="I51" si="23">IF($B$33=0,0,I20)</f>
        <v>0</v>
      </c>
      <c r="J51" s="52">
        <f>IF(B33=0,0,IF($B$33*0.01&lt;6,6,IF($B$33*0.01&gt;100,100,$B$33*0.01)))</f>
        <v>0</v>
      </c>
      <c r="K51" s="71">
        <f>IF(B33=0,0,IF($B$33*0.01&lt;5,5,IF($B$33*0.01&gt;100,100,$B$33*0.01)))</f>
        <v>0</v>
      </c>
      <c r="L51" s="45">
        <v>0</v>
      </c>
      <c r="M51" s="52">
        <f>IF(B33=0,0,IF($B$33*0.01&lt;6,6,IF($B$33*0.01&gt;100,100,$B$33*0.01)))</f>
        <v>0</v>
      </c>
      <c r="O51" s="59" t="e">
        <f>+B51-#REF!</f>
        <v>#REF!</v>
      </c>
      <c r="P51" s="59" t="e">
        <f>+C51-#REF!</f>
        <v>#REF!</v>
      </c>
      <c r="Q51" s="59" t="e">
        <f>+D51-#REF!</f>
        <v>#REF!</v>
      </c>
      <c r="R51" s="59" t="e">
        <f>+E51-#REF!</f>
        <v>#REF!</v>
      </c>
      <c r="S51" s="59" t="e">
        <f>+F51-#REF!</f>
        <v>#REF!</v>
      </c>
      <c r="T51" s="59" t="e">
        <f>+G51-#REF!</f>
        <v>#REF!</v>
      </c>
      <c r="U51" s="59" t="e">
        <f>+H51-#REF!</f>
        <v>#REF!</v>
      </c>
      <c r="V51" s="59" t="e">
        <f>+I51-#REF!</f>
        <v>#REF!</v>
      </c>
      <c r="W51" s="59" t="e">
        <f>+J51-#REF!</f>
        <v>#REF!</v>
      </c>
      <c r="X51" s="59" t="e">
        <f>+K51-#REF!</f>
        <v>#REF!</v>
      </c>
      <c r="Y51" s="59" t="e">
        <f>+L51-#REF!</f>
        <v>#REF!</v>
      </c>
      <c r="Z51" s="59" t="e">
        <f>+M51-#REF!</f>
        <v>#REF!</v>
      </c>
    </row>
    <row r="52" spans="1:26" x14ac:dyDescent="0.25">
      <c r="A52" s="14" t="s">
        <v>55</v>
      </c>
      <c r="B52" s="44">
        <f t="shared" si="7"/>
        <v>0</v>
      </c>
      <c r="C52" s="45">
        <f t="shared" si="2"/>
        <v>0</v>
      </c>
      <c r="D52" s="68">
        <f t="shared" ref="D52:G52" si="24">IF($B$33=0,0,D21)</f>
        <v>0</v>
      </c>
      <c r="E52" s="44">
        <f t="shared" si="24"/>
        <v>0</v>
      </c>
      <c r="F52" s="45">
        <f t="shared" si="24"/>
        <v>0</v>
      </c>
      <c r="G52" s="46">
        <f t="shared" si="24"/>
        <v>0</v>
      </c>
      <c r="H52" s="51">
        <f>IF(B33=0,0,IF($B$33*0.02&lt;10,10,IF($B$33*0.02&gt;100,100,$B$33*0.02)))</f>
        <v>0</v>
      </c>
      <c r="I52" s="45">
        <f t="shared" ref="I52" si="25">IF($B$33=0,0,I21)</f>
        <v>0</v>
      </c>
      <c r="J52" s="52">
        <f>IF(B33=0,0,IF($B$33*0.02&lt;10,10,IF($B$33*0.02&gt;100,100,$B$33*0.02)))</f>
        <v>0</v>
      </c>
      <c r="K52" s="71">
        <f>IF(B33=0,0,IF($B$33*0.02&lt;10,10,IF($B$33*0.02&gt;100,100,$B$33*0.02)))</f>
        <v>0</v>
      </c>
      <c r="L52" s="45">
        <v>0</v>
      </c>
      <c r="M52" s="52">
        <f>IF(B33=0,0,IF($B$33*0.02&lt;10,10,IF($B$33*0.02&gt;100,100,$B$33*0.02)))</f>
        <v>0</v>
      </c>
      <c r="O52" s="59" t="e">
        <f>+B52-#REF!</f>
        <v>#REF!</v>
      </c>
      <c r="P52" s="59" t="e">
        <f>+C52-#REF!</f>
        <v>#REF!</v>
      </c>
      <c r="Q52" s="59" t="e">
        <f>+D52-#REF!</f>
        <v>#REF!</v>
      </c>
      <c r="R52" s="59" t="e">
        <f>+E52-#REF!</f>
        <v>#REF!</v>
      </c>
      <c r="S52" s="59" t="e">
        <f>+F52-#REF!</f>
        <v>#REF!</v>
      </c>
      <c r="T52" s="59" t="e">
        <f>+G52-#REF!</f>
        <v>#REF!</v>
      </c>
      <c r="U52" s="59" t="e">
        <f>+H52-#REF!</f>
        <v>#REF!</v>
      </c>
      <c r="V52" s="59" t="e">
        <f>+I52-#REF!</f>
        <v>#REF!</v>
      </c>
      <c r="W52" s="59" t="e">
        <f>+J52-#REF!</f>
        <v>#REF!</v>
      </c>
      <c r="X52" s="59" t="e">
        <f>+K52-#REF!</f>
        <v>#REF!</v>
      </c>
      <c r="Y52" s="59" t="e">
        <f>+L52-#REF!</f>
        <v>#REF!</v>
      </c>
      <c r="Z52" s="59" t="e">
        <f>+M52-#REF!</f>
        <v>#REF!</v>
      </c>
    </row>
    <row r="53" spans="1:26" x14ac:dyDescent="0.25">
      <c r="A53" s="14" t="s">
        <v>56</v>
      </c>
      <c r="B53" s="44">
        <f t="shared" si="7"/>
        <v>0</v>
      </c>
      <c r="C53" s="45">
        <f t="shared" si="2"/>
        <v>0</v>
      </c>
      <c r="D53" s="68">
        <f t="shared" ref="D53:G53" si="26">IF($B$33=0,0,D22)</f>
        <v>0</v>
      </c>
      <c r="E53" s="44">
        <f t="shared" si="26"/>
        <v>0</v>
      </c>
      <c r="F53" s="45">
        <f t="shared" si="26"/>
        <v>0</v>
      </c>
      <c r="G53" s="46">
        <f t="shared" si="26"/>
        <v>0</v>
      </c>
      <c r="H53" s="44">
        <f t="shared" si="2"/>
        <v>0</v>
      </c>
      <c r="I53" s="45">
        <f t="shared" ref="I53" si="27">IF($B$33=0,0,I22)</f>
        <v>0</v>
      </c>
      <c r="J53" s="52">
        <f>IF(B33=0,0,IF($B$33*0.0025&lt;4,4,IF($B$33*0.0025&gt;50,50,$B$33*0.0025)))</f>
        <v>0</v>
      </c>
      <c r="K53" s="71">
        <f>IF(B33=0,0,IF($B$33*0.0075&lt;4.5,4.5,IF($B$33*0.0075&gt;100,100,$B$33*0.0075)))</f>
        <v>0</v>
      </c>
      <c r="L53" s="45">
        <v>0</v>
      </c>
      <c r="M53" s="52">
        <f>IF(B33=0,0,IF($B$33*0.0075&lt;4.5,4.5,IF($B$33*0.0075&gt;100,100,$B$33*0.0075)))</f>
        <v>0</v>
      </c>
      <c r="O53" s="59" t="e">
        <f>+B53-#REF!</f>
        <v>#REF!</v>
      </c>
      <c r="P53" s="59" t="e">
        <f>+C53-#REF!</f>
        <v>#REF!</v>
      </c>
      <c r="Q53" s="59" t="e">
        <f>+D53-#REF!</f>
        <v>#REF!</v>
      </c>
      <c r="R53" s="59"/>
      <c r="S53" s="59"/>
      <c r="T53" s="59"/>
      <c r="U53" s="59" t="e">
        <f>+H53-#REF!</f>
        <v>#REF!</v>
      </c>
      <c r="V53" s="59" t="e">
        <f>+I53-#REF!</f>
        <v>#REF!</v>
      </c>
      <c r="W53" s="59" t="e">
        <f>+J53-#REF!</f>
        <v>#REF!</v>
      </c>
      <c r="X53" s="59" t="e">
        <f>+K53-#REF!</f>
        <v>#REF!</v>
      </c>
      <c r="Y53" s="59" t="e">
        <f>+L53-#REF!</f>
        <v>#REF!</v>
      </c>
      <c r="Z53" s="59" t="e">
        <f>+M53-#REF!</f>
        <v>#REF!</v>
      </c>
    </row>
    <row r="54" spans="1:26" x14ac:dyDescent="0.25">
      <c r="A54" s="14" t="s">
        <v>59</v>
      </c>
      <c r="B54" s="44">
        <f t="shared" si="7"/>
        <v>0</v>
      </c>
      <c r="C54" s="45">
        <f t="shared" si="2"/>
        <v>0</v>
      </c>
      <c r="D54" s="68">
        <f t="shared" ref="D54:G54" si="28">IF($B$33=0,0,D23)</f>
        <v>0</v>
      </c>
      <c r="E54" s="44">
        <f t="shared" si="28"/>
        <v>0</v>
      </c>
      <c r="F54" s="45">
        <f t="shared" si="28"/>
        <v>0</v>
      </c>
      <c r="G54" s="46">
        <f t="shared" si="28"/>
        <v>0</v>
      </c>
      <c r="H54" s="51">
        <f>IF(B33=0,0,IF($B$33*0.015&lt;6,6,IF($B$33*0.015&gt;150,150,$B$33*0.015)))</f>
        <v>0</v>
      </c>
      <c r="I54" s="45">
        <f t="shared" ref="I54" si="29">IF($B$33=0,0,I23)</f>
        <v>0</v>
      </c>
      <c r="J54" s="52">
        <f>IF(B33=0,0,IF($B$33*0.015&lt;6,6,IF($B$33*0.015&gt;150,150,$B$33*0.015)))</f>
        <v>0</v>
      </c>
      <c r="K54" s="71">
        <f>IF(B33=0,0,IF($B$33*0.015&lt;6,6,IF($B$33*0.015&gt;150,150,$B$33*0.015)))</f>
        <v>0</v>
      </c>
      <c r="L54" s="45">
        <v>0</v>
      </c>
      <c r="M54" s="52">
        <f>IF(B33=0,0,IF($B$33*0.015&lt;6,6,IF($B$33*0.015&gt;150,150,$B$33*0.015)))</f>
        <v>0</v>
      </c>
      <c r="O54" s="59" t="e">
        <f>+B54-#REF!</f>
        <v>#REF!</v>
      </c>
      <c r="P54" s="59" t="e">
        <f>+C54-#REF!</f>
        <v>#REF!</v>
      </c>
      <c r="Q54" s="59" t="e">
        <f>+D54-#REF!</f>
        <v>#REF!</v>
      </c>
      <c r="R54" s="59" t="e">
        <f>+E54-#REF!</f>
        <v>#REF!</v>
      </c>
      <c r="S54" s="59" t="e">
        <f>+F54-#REF!</f>
        <v>#REF!</v>
      </c>
      <c r="T54" s="59" t="e">
        <f>+G54-#REF!</f>
        <v>#REF!</v>
      </c>
      <c r="U54" s="59" t="e">
        <f>+H54-#REF!</f>
        <v>#REF!</v>
      </c>
      <c r="V54" s="59" t="e">
        <f>+I54-#REF!</f>
        <v>#REF!</v>
      </c>
      <c r="W54" s="59" t="e">
        <f>+J54-#REF!</f>
        <v>#REF!</v>
      </c>
      <c r="X54" s="59" t="e">
        <f>+K54-#REF!</f>
        <v>#REF!</v>
      </c>
      <c r="Y54" s="59" t="e">
        <f>+L54-#REF!</f>
        <v>#REF!</v>
      </c>
      <c r="Z54" s="59" t="e">
        <f>+M54-#REF!</f>
        <v>#REF!</v>
      </c>
    </row>
    <row r="55" spans="1:26" x14ac:dyDescent="0.25">
      <c r="A55" s="14" t="s">
        <v>61</v>
      </c>
      <c r="B55" s="44">
        <f t="shared" si="7"/>
        <v>0</v>
      </c>
      <c r="C55" s="45">
        <f t="shared" si="2"/>
        <v>0</v>
      </c>
      <c r="D55" s="68">
        <f t="shared" ref="D55:G57" si="30">IF($B$33=0,0,D24)</f>
        <v>0</v>
      </c>
      <c r="E55" s="44">
        <f t="shared" si="30"/>
        <v>0</v>
      </c>
      <c r="F55" s="45">
        <f t="shared" si="30"/>
        <v>0</v>
      </c>
      <c r="G55" s="46">
        <f t="shared" si="30"/>
        <v>0</v>
      </c>
      <c r="H55" s="51">
        <f>IF(B33=0,0,IF($B$33*0.01&lt;8,8,IF($B$33*0.01&gt;75,75,$B$33*0.01)))</f>
        <v>0</v>
      </c>
      <c r="I55" s="45">
        <f t="shared" ref="I55" si="31">IF($B$33=0,0,I24)</f>
        <v>0</v>
      </c>
      <c r="J55" s="52">
        <f>IF(B33=0,0,IF($B$33*0.01&lt;8,8,IF($B$33*0.01&gt;75,75,$B$33*0.01)))</f>
        <v>0</v>
      </c>
      <c r="K55" s="71">
        <f>IF(B33=0,0,IF($B$33*0.017&lt;10,10,IF($B$33*0.017&gt;95,95,$B$33*0.017)))</f>
        <v>0</v>
      </c>
      <c r="L55" s="45">
        <v>0</v>
      </c>
      <c r="M55" s="52">
        <f>IF(B33=0,0,IF($B$33*0.017&lt;10,10,IF($B$33*0.017&gt;95,95,$B$33*0.017)))</f>
        <v>0</v>
      </c>
      <c r="O55" s="59" t="e">
        <f>+B55-#REF!</f>
        <v>#REF!</v>
      </c>
      <c r="P55" s="59" t="e">
        <f>+C55-#REF!</f>
        <v>#REF!</v>
      </c>
      <c r="Q55" s="59" t="e">
        <f>+D55-#REF!</f>
        <v>#REF!</v>
      </c>
      <c r="R55" s="59" t="e">
        <f>+E55-#REF!</f>
        <v>#REF!</v>
      </c>
      <c r="S55" s="59" t="e">
        <f>+F55-#REF!</f>
        <v>#REF!</v>
      </c>
      <c r="T55" s="59" t="e">
        <f>+G55-#REF!</f>
        <v>#REF!</v>
      </c>
      <c r="U55" s="59" t="e">
        <f>+H55-#REF!</f>
        <v>#REF!</v>
      </c>
      <c r="V55" s="59" t="e">
        <f>+I55-#REF!</f>
        <v>#REF!</v>
      </c>
      <c r="W55" s="59" t="e">
        <f>+J55-#REF!</f>
        <v>#REF!</v>
      </c>
      <c r="X55" s="59" t="e">
        <f>+K55-#REF!</f>
        <v>#REF!</v>
      </c>
      <c r="Y55" s="59" t="e">
        <f>+L55-#REF!</f>
        <v>#REF!</v>
      </c>
      <c r="Z55" s="59" t="e">
        <f>+M55-#REF!</f>
        <v>#REF!</v>
      </c>
    </row>
    <row r="56" spans="1:26" x14ac:dyDescent="0.25">
      <c r="A56" s="14" t="s">
        <v>64</v>
      </c>
      <c r="B56" s="44">
        <f t="shared" si="7"/>
        <v>0</v>
      </c>
      <c r="C56" s="45">
        <f t="shared" si="2"/>
        <v>0</v>
      </c>
      <c r="D56" s="66">
        <f>IF(B33=0,0,IF($B$33*0.0035&lt;2,2,IF($B$33*0.0035&gt;20,20,$B$33*0.0035)))</f>
        <v>0</v>
      </c>
      <c r="E56" s="44">
        <f t="shared" ref="E56:F56" si="32">IF($B$33=0,0,E25)</f>
        <v>0</v>
      </c>
      <c r="F56" s="45">
        <f t="shared" si="32"/>
        <v>0</v>
      </c>
      <c r="G56" s="52">
        <f>IF(B33=0,0,IF($B$33*0.0035&lt;2,2,IF($B$33*0.0035&gt;20,20,$B$33*0.0035)))</f>
        <v>0</v>
      </c>
      <c r="H56" s="51">
        <f>IF(B33=0,0,IF($B$33*0.01&lt;7,7,IF($B$33*0.01&gt;100,100,$B$33*0.01)))</f>
        <v>0</v>
      </c>
      <c r="I56" s="45">
        <f t="shared" ref="I56" si="33">IF($B$33=0,0,I25)</f>
        <v>0</v>
      </c>
      <c r="J56" s="52">
        <f>IF(B33=0,0,IF($B$33*0.01&lt;9,9,IF($B$33*0.01&gt;100,100,$B$33*0.01)))</f>
        <v>0</v>
      </c>
      <c r="K56" s="74">
        <f>IF(B33=0,0,IF($B$33*0.01&lt;7,7,IF($B$33*0.01&gt;100,100,$B$33*0.01)))</f>
        <v>0</v>
      </c>
      <c r="L56" s="45">
        <v>0</v>
      </c>
      <c r="M56" s="62">
        <f>IF(B33=0,0,IF($B$33*0.01&lt;9,9,IF($B$33*0.01&gt;100,100,$B$33*0.01)))</f>
        <v>0</v>
      </c>
      <c r="O56" s="59" t="e">
        <f>+B56-#REF!</f>
        <v>#REF!</v>
      </c>
      <c r="P56" s="59" t="e">
        <f>+C56-#REF!</f>
        <v>#REF!</v>
      </c>
      <c r="Q56" s="59" t="e">
        <f>+D56-#REF!</f>
        <v>#REF!</v>
      </c>
      <c r="R56" s="59" t="e">
        <f>+E56-#REF!</f>
        <v>#REF!</v>
      </c>
      <c r="S56" s="59" t="e">
        <f>+F56-#REF!</f>
        <v>#REF!</v>
      </c>
      <c r="T56" s="59" t="e">
        <f>+G56-#REF!</f>
        <v>#REF!</v>
      </c>
      <c r="U56" s="59" t="e">
        <f>+H56-#REF!</f>
        <v>#REF!</v>
      </c>
      <c r="V56" s="59" t="e">
        <f>+I56-#REF!</f>
        <v>#REF!</v>
      </c>
      <c r="W56" s="59" t="e">
        <f>+J56-#REF!</f>
        <v>#REF!</v>
      </c>
      <c r="X56" s="59" t="e">
        <f>+K56-#REF!</f>
        <v>#REF!</v>
      </c>
      <c r="Y56" s="59" t="e">
        <f>+L56-#REF!</f>
        <v>#REF!</v>
      </c>
      <c r="Z56" s="59" t="e">
        <f>+M56-#REF!</f>
        <v>#REF!</v>
      </c>
    </row>
    <row r="57" spans="1:26" x14ac:dyDescent="0.25">
      <c r="A57" s="14" t="s">
        <v>67</v>
      </c>
      <c r="B57" s="44">
        <f t="shared" si="7"/>
        <v>0</v>
      </c>
      <c r="C57" s="45">
        <f t="shared" si="2"/>
        <v>0</v>
      </c>
      <c r="D57" s="68">
        <f t="shared" si="2"/>
        <v>0</v>
      </c>
      <c r="E57" s="44">
        <f t="shared" si="2"/>
        <v>0</v>
      </c>
      <c r="F57" s="45">
        <f t="shared" si="2"/>
        <v>0</v>
      </c>
      <c r="G57" s="46">
        <f t="shared" si="30"/>
        <v>0</v>
      </c>
      <c r="H57" s="44">
        <f t="shared" si="2"/>
        <v>0</v>
      </c>
      <c r="I57" s="45">
        <f t="shared" ref="I57:J57" si="34">IF($B$33=0,0,I26)</f>
        <v>0</v>
      </c>
      <c r="J57" s="46">
        <f t="shared" si="34"/>
        <v>0</v>
      </c>
      <c r="K57" s="71">
        <f>IF(B33=0,0,IF($B$33*0.01&lt;6,6,IF($B$33*0.01&gt;100,100,$B$33*0.01)))</f>
        <v>0</v>
      </c>
      <c r="L57" s="45">
        <v>0</v>
      </c>
      <c r="M57" s="52">
        <f>IF(B33=0,0,IF($B$33*0.01&lt;6,6,IF($B$33*0.01&gt;100,100,$B$33*0.01)))</f>
        <v>0</v>
      </c>
      <c r="O57" s="59" t="e">
        <f>+B57-#REF!</f>
        <v>#REF!</v>
      </c>
      <c r="P57" s="59" t="e">
        <f>+C57-#REF!</f>
        <v>#REF!</v>
      </c>
      <c r="Q57" s="59" t="e">
        <f>+D57-#REF!</f>
        <v>#REF!</v>
      </c>
      <c r="R57" s="59"/>
      <c r="S57" s="59"/>
      <c r="T57" s="59"/>
      <c r="U57" s="59" t="e">
        <f>+H57-#REF!</f>
        <v>#REF!</v>
      </c>
      <c r="V57" s="59" t="e">
        <f>+I57-#REF!</f>
        <v>#REF!</v>
      </c>
      <c r="W57" s="59" t="e">
        <f>+J57-#REF!</f>
        <v>#REF!</v>
      </c>
      <c r="X57" s="59" t="e">
        <f>+K57-#REF!</f>
        <v>#REF!</v>
      </c>
      <c r="Y57" s="59" t="e">
        <f>+L57-#REF!</f>
        <v>#REF!</v>
      </c>
      <c r="Z57" s="59" t="e">
        <f>+M57-#REF!</f>
        <v>#REF!</v>
      </c>
    </row>
    <row r="58" spans="1:26" x14ac:dyDescent="0.25">
      <c r="A58" s="14" t="s">
        <v>68</v>
      </c>
      <c r="B58" s="44">
        <f t="shared" si="7"/>
        <v>0</v>
      </c>
      <c r="C58" s="45">
        <f t="shared" si="2"/>
        <v>0</v>
      </c>
      <c r="D58" s="66">
        <f>IF(B33=0,0,IF($B$33*0.002&lt;2,2,IF($B$33*0.002&gt;20,20,$B$33*0.002)))</f>
        <v>0</v>
      </c>
      <c r="E58" s="44">
        <f t="shared" ref="E58:F58" si="35">IF($B$33=0,0,E27)</f>
        <v>0</v>
      </c>
      <c r="F58" s="45">
        <f t="shared" si="35"/>
        <v>0</v>
      </c>
      <c r="G58" s="52">
        <f>IF(B33=0,0,IF($B$33*0.002&lt;2,2,IF($B$33*0.002&gt;20,20,$B$33*0.002)))</f>
        <v>0</v>
      </c>
      <c r="H58" s="51">
        <f>IF(B33=0,0,IF($B$33*0.005&lt;3,3,IF($B$33*0.005&gt;100,100,$B$33*0.005)))</f>
        <v>0</v>
      </c>
      <c r="I58" s="45">
        <f t="shared" ref="I58" si="36">IF($B$33=0,0,I27)</f>
        <v>0</v>
      </c>
      <c r="J58" s="52">
        <f>IF(B33=0,0,IF($B$33*0.01&lt;3,3,IF($B$33*0.01&gt;100,100,$B$33*0.01)))</f>
        <v>0</v>
      </c>
      <c r="K58" s="71">
        <f>IF(B33=0,0,IF($B$33*0.01&lt;7,7,IF($B$33*0.01&gt;100,100,$B$33*0.01)))</f>
        <v>0</v>
      </c>
      <c r="L58" s="45">
        <v>0</v>
      </c>
      <c r="M58" s="52">
        <f>IF(B33=0,0,IF($B$33*0.015&lt;7,7,IF($B$33*0.015&gt;100,100,$B$33*0.015)))</f>
        <v>0</v>
      </c>
      <c r="O58" s="59" t="e">
        <f>+B58-#REF!</f>
        <v>#REF!</v>
      </c>
      <c r="P58" s="59" t="e">
        <f>+C58-#REF!</f>
        <v>#REF!</v>
      </c>
      <c r="Q58" s="59" t="e">
        <f>+D58-#REF!</f>
        <v>#REF!</v>
      </c>
      <c r="R58" s="59" t="e">
        <f>+E58-#REF!</f>
        <v>#REF!</v>
      </c>
      <c r="S58" s="59" t="e">
        <f>+F58-#REF!</f>
        <v>#REF!</v>
      </c>
      <c r="T58" s="59" t="e">
        <f>+G58-#REF!</f>
        <v>#REF!</v>
      </c>
      <c r="U58" s="59" t="e">
        <f>+H58-#REF!</f>
        <v>#REF!</v>
      </c>
      <c r="V58" s="59" t="e">
        <f>+I58-#REF!</f>
        <v>#REF!</v>
      </c>
      <c r="W58" s="59" t="e">
        <f>+J58-#REF!</f>
        <v>#REF!</v>
      </c>
      <c r="X58" s="59" t="e">
        <f>+K58-#REF!</f>
        <v>#REF!</v>
      </c>
      <c r="Y58" s="59" t="e">
        <f>+L58-#REF!</f>
        <v>#REF!</v>
      </c>
      <c r="Z58" s="59" t="e">
        <f>+M58-#REF!</f>
        <v>#REF!</v>
      </c>
    </row>
    <row r="59" spans="1:26" x14ac:dyDescent="0.25">
      <c r="A59" s="14" t="s">
        <v>73</v>
      </c>
      <c r="B59" s="44">
        <f t="shared" si="7"/>
        <v>0</v>
      </c>
      <c r="C59" s="45">
        <f t="shared" si="2"/>
        <v>0</v>
      </c>
      <c r="D59" s="66">
        <f>IF(B33=0,0,IF($B$33*0.002&lt;1.5,1.5,IF($B$33*0.002&gt;20,20,$B$33*0.002)))</f>
        <v>0</v>
      </c>
      <c r="E59" s="44">
        <f t="shared" ref="E59:F59" si="37">IF($B$33=0,0,E28)</f>
        <v>0</v>
      </c>
      <c r="F59" s="45">
        <f t="shared" si="37"/>
        <v>0</v>
      </c>
      <c r="G59" s="52">
        <f>IF(B33=0,0,IF($B$33*0.002&lt;1.5,1.5,IF($B$33*0.002&gt;20,20,$B$33*0.002)))</f>
        <v>0</v>
      </c>
      <c r="H59" s="51">
        <f>IF(B33=0,0,IF($B$33*0.01&lt;5,5,IF($B$33*0.01&gt;100,100,$B$33*0.01)))</f>
        <v>0</v>
      </c>
      <c r="I59" s="45">
        <f t="shared" ref="I59" si="38">IF($B$33=0,0,I28)</f>
        <v>0</v>
      </c>
      <c r="J59" s="52">
        <f>IF(B33=0,0,IF($B$33*0.01&lt;5,5,IF($B$33*0.01&gt;100,100,$B$33*0.01)))</f>
        <v>0</v>
      </c>
      <c r="K59" s="71">
        <f>IF(B33=0,0,IF($B$33*0.01&lt;5.5,5.5,IF($B$33*0.01&gt;100,100,$B$33*0.01)))</f>
        <v>0</v>
      </c>
      <c r="L59" s="45">
        <v>0</v>
      </c>
      <c r="M59" s="52">
        <f>IF(B33=0,0,IF($B$33*0.01&lt;5.5,5.5,IF($B$33*0.01&gt;100,100,$B$33*0.01)))</f>
        <v>0</v>
      </c>
      <c r="O59" s="59" t="e">
        <f>+B59-#REF!</f>
        <v>#REF!</v>
      </c>
      <c r="P59" s="59" t="e">
        <f>+C59-#REF!</f>
        <v>#REF!</v>
      </c>
      <c r="Q59" s="59" t="e">
        <f>+D59-#REF!</f>
        <v>#REF!</v>
      </c>
      <c r="R59" s="59" t="e">
        <f>+E59-#REF!</f>
        <v>#REF!</v>
      </c>
      <c r="S59" s="59" t="e">
        <f>+F59-#REF!</f>
        <v>#REF!</v>
      </c>
      <c r="T59" s="59" t="e">
        <f>+G59-#REF!</f>
        <v>#REF!</v>
      </c>
      <c r="U59" s="59" t="e">
        <f>+H59-#REF!</f>
        <v>#REF!</v>
      </c>
      <c r="V59" s="59" t="e">
        <f>+I59-#REF!</f>
        <v>#REF!</v>
      </c>
      <c r="W59" s="59" t="e">
        <f>+J59-#REF!</f>
        <v>#REF!</v>
      </c>
      <c r="X59" s="59" t="e">
        <f>+K59-#REF!</f>
        <v>#REF!</v>
      </c>
      <c r="Y59" s="59" t="e">
        <f>+L59-#REF!</f>
        <v>#REF!</v>
      </c>
      <c r="Z59" s="59" t="e">
        <f>+M59-#REF!</f>
        <v>#REF!</v>
      </c>
    </row>
    <row r="60" spans="1:26" x14ac:dyDescent="0.25">
      <c r="A60" s="14" t="s">
        <v>76</v>
      </c>
      <c r="B60" s="44">
        <f t="shared" si="7"/>
        <v>0</v>
      </c>
      <c r="C60" s="45">
        <f t="shared" si="2"/>
        <v>0</v>
      </c>
      <c r="D60" s="66">
        <f>IF(B33=0,0,IF($B$33*0.003&lt;2,2,IF($B$33*0.003&gt;20,20,$B$33*0.003)))</f>
        <v>0</v>
      </c>
      <c r="E60" s="44">
        <f t="shared" ref="E60:F60" si="39">IF($B$33=0,0,E29)</f>
        <v>0</v>
      </c>
      <c r="F60" s="45">
        <f t="shared" si="39"/>
        <v>0</v>
      </c>
      <c r="G60" s="52">
        <f>IF(B33=0,0,IF($B$33*0.003&lt;2,2,IF($B$33*0.003&gt;20,20,$B$33*0.003)))</f>
        <v>0</v>
      </c>
      <c r="H60" s="51">
        <f>IF(B33=0,0,IF($B$33*0.02&lt;10,10,IF($B$33*0.02&gt;100,100,$B$33*0.02)))</f>
        <v>0</v>
      </c>
      <c r="I60" s="45">
        <f t="shared" ref="I60" si="40">IF($B$33=0,0,I29)</f>
        <v>0</v>
      </c>
      <c r="J60" s="52">
        <f>IF(B33=0,0,IF($B$33*0.02&lt;10,10,IF($B$33*0.02&gt;100,100,$B$33*0.02)))</f>
        <v>0</v>
      </c>
      <c r="K60" s="71">
        <f>IF(B33=0,0,IF($B$33*0.02&lt;10,10,IF($B$33*0.02&gt;100,100,$B$33*0.02)))</f>
        <v>0</v>
      </c>
      <c r="L60" s="45">
        <v>0</v>
      </c>
      <c r="M60" s="52">
        <f>IF(B33=0,0,IF($B$33*0.02&lt;10,10,IF($B$33*0.02&gt;100,100,$B$33*0.02)))</f>
        <v>0</v>
      </c>
      <c r="O60" s="59" t="e">
        <f>+B60-#REF!</f>
        <v>#REF!</v>
      </c>
      <c r="P60" s="59" t="e">
        <f>+C60-#REF!</f>
        <v>#REF!</v>
      </c>
      <c r="Q60" s="59" t="e">
        <f>+D60-#REF!</f>
        <v>#REF!</v>
      </c>
      <c r="R60" s="59" t="e">
        <f>+E60-#REF!</f>
        <v>#REF!</v>
      </c>
      <c r="S60" s="59" t="e">
        <f>+F60-#REF!</f>
        <v>#REF!</v>
      </c>
      <c r="T60" s="59" t="e">
        <f>+G60-#REF!</f>
        <v>#REF!</v>
      </c>
      <c r="U60" s="59" t="e">
        <f>+H60-#REF!</f>
        <v>#REF!</v>
      </c>
      <c r="V60" s="59" t="e">
        <f>+I60-#REF!</f>
        <v>#REF!</v>
      </c>
      <c r="W60" s="59" t="e">
        <f>+J60-#REF!</f>
        <v>#REF!</v>
      </c>
      <c r="X60" s="59" t="e">
        <f>+K60-#REF!</f>
        <v>#REF!</v>
      </c>
      <c r="Y60" s="59" t="e">
        <f>+L60-#REF!</f>
        <v>#REF!</v>
      </c>
      <c r="Z60" s="59" t="e">
        <f>+M60-#REF!</f>
        <v>#REF!</v>
      </c>
    </row>
    <row r="61" spans="1:26" x14ac:dyDescent="0.25">
      <c r="A61" s="14" t="s">
        <v>78</v>
      </c>
      <c r="B61" s="44">
        <f t="shared" si="7"/>
        <v>0</v>
      </c>
      <c r="C61" s="45">
        <f t="shared" si="2"/>
        <v>0</v>
      </c>
      <c r="D61" s="68">
        <f t="shared" ref="D61:G61" si="41">IF($B$33=0,0,D30)</f>
        <v>0</v>
      </c>
      <c r="E61" s="44">
        <f t="shared" si="41"/>
        <v>0</v>
      </c>
      <c r="F61" s="45">
        <f t="shared" si="41"/>
        <v>0</v>
      </c>
      <c r="G61" s="46">
        <f t="shared" si="41"/>
        <v>0</v>
      </c>
      <c r="H61" s="51">
        <f>IF(B33=0,0,IF($B$33*0.01&lt;6,6,IF($B$33*0.01&gt;60,60,$B$33*0.01)))</f>
        <v>0</v>
      </c>
      <c r="I61" s="45">
        <f t="shared" ref="I61" si="42">IF($B$33=0,0,I30)</f>
        <v>0</v>
      </c>
      <c r="J61" s="52">
        <f>IF(B33=0,0,IF($B$33*0.01&lt;6,6,IF($B$33*0.01&gt;60,60,$B$33*0.01)))</f>
        <v>0</v>
      </c>
      <c r="K61" s="71">
        <f>IF(B33=0,0,IF($B$33*0.01&lt;6,6,IF($B$33*0.01&gt;60,60,$B$33*0.01)))</f>
        <v>0</v>
      </c>
      <c r="L61" s="45">
        <v>0</v>
      </c>
      <c r="M61" s="52">
        <f>IF(B33=0,0,IF($B$33*0.01&lt;6,6,IF($B$33*0.01&gt;60,60,$B$33*0.01)))</f>
        <v>0</v>
      </c>
      <c r="O61" s="59" t="e">
        <f>+B61-#REF!</f>
        <v>#REF!</v>
      </c>
      <c r="P61" s="59" t="e">
        <f>+C61-#REF!</f>
        <v>#REF!</v>
      </c>
      <c r="Q61" s="59" t="e">
        <f>+D61-#REF!</f>
        <v>#REF!</v>
      </c>
      <c r="R61" s="59" t="e">
        <f>+E61-#REF!</f>
        <v>#REF!</v>
      </c>
      <c r="S61" s="59" t="e">
        <f>+F61-#REF!</f>
        <v>#REF!</v>
      </c>
      <c r="T61" s="59" t="e">
        <f>+G61-#REF!</f>
        <v>#REF!</v>
      </c>
      <c r="U61" s="59" t="e">
        <f>+H61-#REF!</f>
        <v>#REF!</v>
      </c>
      <c r="V61" s="59" t="e">
        <f>+I61-#REF!</f>
        <v>#REF!</v>
      </c>
      <c r="W61" s="59" t="e">
        <f>+J61-#REF!</f>
        <v>#REF!</v>
      </c>
      <c r="X61" s="59" t="e">
        <f>+K61-#REF!</f>
        <v>#REF!</v>
      </c>
      <c r="Y61" s="59" t="e">
        <f>+L61-#REF!</f>
        <v>#REF!</v>
      </c>
      <c r="Z61" s="59" t="e">
        <f>+M61-#REF!</f>
        <v>#REF!</v>
      </c>
    </row>
    <row r="62" spans="1:26" ht="15.75" thickBot="1" x14ac:dyDescent="0.3">
      <c r="A62" s="26" t="s">
        <v>80</v>
      </c>
      <c r="B62" s="48">
        <f t="shared" si="7"/>
        <v>0</v>
      </c>
      <c r="C62" s="49">
        <f t="shared" si="2"/>
        <v>0</v>
      </c>
      <c r="D62" s="69">
        <f t="shared" ref="D62:G62" si="43">IF($B$33=0,0,D31)</f>
        <v>0</v>
      </c>
      <c r="E62" s="48">
        <f t="shared" si="43"/>
        <v>0</v>
      </c>
      <c r="F62" s="49">
        <f t="shared" si="43"/>
        <v>0</v>
      </c>
      <c r="G62" s="50">
        <f t="shared" si="43"/>
        <v>0</v>
      </c>
      <c r="H62" s="56">
        <f>IF(B33=0,0,IF($B$33*0.01&lt;8,8,IF($B$33*0.01&gt;75,75,$B$33*0.01)))</f>
        <v>0</v>
      </c>
      <c r="I62" s="49">
        <f t="shared" ref="I62" si="44">IF($B$33=0,0,I31)</f>
        <v>0</v>
      </c>
      <c r="J62" s="58">
        <f>IF(B33=0,0,IF($B$33*0.01&lt;8,8,IF($B$33*0.01&gt;75,75,$B$33*0.01)))</f>
        <v>0</v>
      </c>
      <c r="K62" s="73">
        <f>IF(B33=0,0,IF($B$33*0.02&lt;10,10,IF($B$33*0.02&gt;100,100,$B$33*0.02)))</f>
        <v>0</v>
      </c>
      <c r="L62" s="49">
        <v>0</v>
      </c>
      <c r="M62" s="58">
        <f>IF(B33=0,0,IF($B$33*0.02&lt;10,10,IF($B$33*0.02&gt;100,100,$B$33*0.02)))</f>
        <v>0</v>
      </c>
      <c r="O62" s="59" t="e">
        <f>+B62-#REF!</f>
        <v>#REF!</v>
      </c>
      <c r="P62" s="59" t="e">
        <f>+C62-#REF!</f>
        <v>#REF!</v>
      </c>
      <c r="Q62" s="59" t="e">
        <f>+D62-#REF!</f>
        <v>#REF!</v>
      </c>
      <c r="R62" s="59" t="e">
        <f>+E62-#REF!</f>
        <v>#REF!</v>
      </c>
      <c r="S62" s="59" t="e">
        <f>+F62-#REF!</f>
        <v>#REF!</v>
      </c>
      <c r="T62" s="59" t="e">
        <f>+G62-#REF!</f>
        <v>#REF!</v>
      </c>
      <c r="U62" s="59" t="e">
        <f>+H62-#REF!</f>
        <v>#REF!</v>
      </c>
      <c r="V62" s="59" t="e">
        <f>+I62-#REF!</f>
        <v>#REF!</v>
      </c>
      <c r="W62" s="59" t="e">
        <f>+J62-#REF!</f>
        <v>#REF!</v>
      </c>
      <c r="X62" s="59" t="e">
        <f>+K62-#REF!</f>
        <v>#REF!</v>
      </c>
      <c r="Y62" s="59" t="e">
        <f>+L62-#REF!</f>
        <v>#REF!</v>
      </c>
      <c r="Z62" s="59" t="e">
        <f>+M62-#REF!</f>
        <v>#REF!</v>
      </c>
    </row>
    <row r="63" spans="1:26" x14ac:dyDescent="0.25">
      <c r="O63" s="60" t="e">
        <f>SUM(O39:O62)</f>
        <v>#REF!</v>
      </c>
      <c r="P63" s="60" t="e">
        <f t="shared" ref="P63:Z63" si="45">SUM(P39:P62)</f>
        <v>#REF!</v>
      </c>
      <c r="Q63" s="60" t="e">
        <f t="shared" si="45"/>
        <v>#REF!</v>
      </c>
      <c r="R63" s="60" t="e">
        <f t="shared" si="45"/>
        <v>#REF!</v>
      </c>
      <c r="S63" s="60" t="e">
        <f t="shared" si="45"/>
        <v>#REF!</v>
      </c>
      <c r="T63" s="60" t="e">
        <f t="shared" si="45"/>
        <v>#REF!</v>
      </c>
      <c r="U63" s="60" t="e">
        <f t="shared" si="45"/>
        <v>#REF!</v>
      </c>
      <c r="V63" s="60" t="e">
        <f t="shared" si="45"/>
        <v>#REF!</v>
      </c>
      <c r="W63" s="60" t="e">
        <f t="shared" si="45"/>
        <v>#REF!</v>
      </c>
      <c r="X63" s="60" t="e">
        <f t="shared" si="45"/>
        <v>#REF!</v>
      </c>
      <c r="Y63" s="60" t="e">
        <f t="shared" si="45"/>
        <v>#REF!</v>
      </c>
      <c r="Z63" s="60" t="e">
        <f t="shared" si="45"/>
        <v>#REF!</v>
      </c>
    </row>
  </sheetData>
  <mergeCells count="26">
    <mergeCell ref="A34:M34"/>
    <mergeCell ref="A2:M2"/>
    <mergeCell ref="A4:A7"/>
    <mergeCell ref="B4:M4"/>
    <mergeCell ref="B5:D5"/>
    <mergeCell ref="E5:G5"/>
    <mergeCell ref="H5:J5"/>
    <mergeCell ref="K5:M5"/>
    <mergeCell ref="B6:C6"/>
    <mergeCell ref="D6:D7"/>
    <mergeCell ref="E6:F6"/>
    <mergeCell ref="G6:G7"/>
    <mergeCell ref="H6:I6"/>
    <mergeCell ref="J6:J7"/>
    <mergeCell ref="K6:L6"/>
    <mergeCell ref="M6:M7"/>
    <mergeCell ref="A35:A38"/>
    <mergeCell ref="B35:M35"/>
    <mergeCell ref="B36:D36"/>
    <mergeCell ref="E36:G36"/>
    <mergeCell ref="H36:J36"/>
    <mergeCell ref="K36:M36"/>
    <mergeCell ref="B37:C37"/>
    <mergeCell ref="E37:F37"/>
    <mergeCell ref="H37:I37"/>
    <mergeCell ref="K37:L37"/>
  </mergeCells>
  <hyperlinks>
    <hyperlink ref="A41" r:id="rId1"/>
    <hyperlink ref="A10" r:id="rId2"/>
    <hyperlink ref="A61" r:id="rId3"/>
    <hyperlink ref="A60" r:id="rId4" display="http://www.splitskabanka.hr/"/>
    <hyperlink ref="A62" r:id="rId5" display="http://www.zaba.hr/home/"/>
    <hyperlink ref="A30" r:id="rId6"/>
    <hyperlink ref="A59" r:id="rId7" display="http://www.slatinska-banka.hr/"/>
    <hyperlink ref="A58" r:id="rId8" display="http://www.sberbank.hr/"/>
    <hyperlink ref="A57" r:id="rId9" display="http://www.sabank.hr/"/>
    <hyperlink ref="A56" r:id="rId10" display="https://www.rba.hr/naslovna"/>
    <hyperlink ref="A55" r:id="rId11" display="http://www.pbz.hr/"/>
    <hyperlink ref="A54" r:id="rId12" display="http://www.poba.hr/index.php"/>
    <hyperlink ref="A53" r:id="rId13" display="http://www.paba.hr/"/>
    <hyperlink ref="A52" r:id="rId14" display="http://www.otpbanka.hr/"/>
    <hyperlink ref="A51" r:id="rId15" display="http://www.kbz.hr/"/>
    <hyperlink ref="A50" r:id="rId16" display="http://www.kentbank.hr/"/>
    <hyperlink ref="A49" r:id="rId17" display="http://www.kaba.hr/"/>
    <hyperlink ref="A47" r:id="rId18" display="http://www.jtbanka.hr/"/>
    <hyperlink ref="A48" r:id="rId19" display="http://www.jadranska-banka.hr/"/>
    <hyperlink ref="A46" r:id="rId20" display="http://www.ikb.hr/"/>
    <hyperlink ref="A45" r:id="rId21" display="http://www.imexbanka.hr/"/>
    <hyperlink ref="A44" r:id="rId22" display="https://www.hpb.hr/"/>
    <hyperlink ref="A43" r:id="rId23" display="http://www.erstebank.hr/"/>
    <hyperlink ref="A42" r:id="rId24" display="http://www.croatiabanka.hr/"/>
    <hyperlink ref="A40" r:id="rId25" display="http://www.kovanica.hr/"/>
    <hyperlink ref="A39" r:id="rId26" display="https://www.addiko.hr/"/>
    <hyperlink ref="A31" r:id="rId27" display="http://www.zaba.hr/home/"/>
    <hyperlink ref="A29" r:id="rId28" display="http://www.splitskabanka.hr/"/>
    <hyperlink ref="A28" r:id="rId29" display="http://www.slatinska-banka.hr/"/>
    <hyperlink ref="A27" r:id="rId30" display="http://www.sberbank.hr/"/>
    <hyperlink ref="A26" r:id="rId31" display="http://www.sabank.hr/"/>
    <hyperlink ref="A25" r:id="rId32" display="https://www.rba.hr/naslovna"/>
    <hyperlink ref="A24" r:id="rId33" display="http://www.pbz.hr/"/>
    <hyperlink ref="A23" r:id="rId34" display="http://www.poba.hr/index.php"/>
    <hyperlink ref="A22" r:id="rId35" display="http://www.paba.hr/"/>
    <hyperlink ref="A21" r:id="rId36" display="http://www.otpbanka.hr/"/>
    <hyperlink ref="A20" r:id="rId37" display="http://www.kbz.hr/"/>
    <hyperlink ref="A19" r:id="rId38" display="http://www.kentbank.hr/"/>
    <hyperlink ref="A18" r:id="rId39" display="http://www.kaba.hr/"/>
    <hyperlink ref="A16" r:id="rId40" display="http://www.jtbanka.hr/"/>
    <hyperlink ref="A17" r:id="rId41" display="http://www.jadranska-banka.hr/"/>
    <hyperlink ref="A15" r:id="rId42" display="http://www.ikb.hr/"/>
    <hyperlink ref="A14" r:id="rId43" display="http://www.imexbanka.hr/"/>
    <hyperlink ref="A13" r:id="rId44" display="https://www.hpb.hr/"/>
    <hyperlink ref="A12" r:id="rId45" display="http://www.erstebank.hr/"/>
    <hyperlink ref="A11" r:id="rId46" display="http://www.croatiabanka.hr/"/>
    <hyperlink ref="A9" r:id="rId47" display="http://www.kovanica.hr/"/>
    <hyperlink ref="A8" r:id="rId48" display="https://www.addiko.hr/"/>
  </hyperlinks>
  <pageMargins left="0.7" right="0.7" top="0.75" bottom="0.75" header="0.3" footer="0.3"/>
  <pageSetup orientation="portrait" r:id="rId4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Kalkulator_prazno</vt:lpstr>
      <vt:lpstr>Kalkulator (2)</vt:lpstr>
    </vt:vector>
  </TitlesOfParts>
  <Company>Hrvatska narodna banka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Pavlek</dc:creator>
  <cp:lastModifiedBy>Marija Pavlek2</cp:lastModifiedBy>
  <cp:lastPrinted>2018-06-12T13:52:55Z</cp:lastPrinted>
  <dcterms:created xsi:type="dcterms:W3CDTF">2018-05-08T14:16:00Z</dcterms:created>
  <dcterms:modified xsi:type="dcterms:W3CDTF">2018-06-15T13:54:40Z</dcterms:modified>
</cp:coreProperties>
</file>