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748" windowWidth="10116" windowHeight="4932" tabRatio="836" firstSheet="3" activeTab="13"/>
  </bookViews>
  <sheets>
    <sheet name="graf. prikaz 2014" sheetId="1" r:id="rId1"/>
    <sheet name="siječanj 2014" sheetId="2" r:id="rId2"/>
    <sheet name="veljača 2014" sheetId="15" r:id="rId3"/>
    <sheet name="ožujak 2014" sheetId="16" r:id="rId4"/>
    <sheet name="travanj 2014" sheetId="17" r:id="rId5"/>
    <sheet name="svibanj 2014" sheetId="18" r:id="rId6"/>
    <sheet name="lipanj 2014" sheetId="19" r:id="rId7"/>
    <sheet name="srpanj 2014" sheetId="20" r:id="rId8"/>
    <sheet name="kolovoz 2014" sheetId="21" r:id="rId9"/>
    <sheet name="rujan 2014" sheetId="23" r:id="rId10"/>
    <sheet name="listopad 2014" sheetId="24" r:id="rId11"/>
    <sheet name="studeni 2014" sheetId="25" r:id="rId12"/>
    <sheet name="prosinac 2014" sheetId="26" r:id="rId13"/>
    <sheet name=" 2014." sheetId="27" r:id="rId14"/>
  </sheets>
  <calcPr calcId="162913"/>
</workbook>
</file>

<file path=xl/calcChain.xml><?xml version="1.0" encoding="utf-8"?>
<calcChain xmlns="http://schemas.openxmlformats.org/spreadsheetml/2006/main">
  <c r="F22" i="26" l="1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76" i="26"/>
  <c r="F75" i="26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76" i="25"/>
  <c r="F75" i="25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76" i="24"/>
  <c r="F75" i="24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68" i="23"/>
  <c r="F67" i="23"/>
  <c r="F66" i="23"/>
  <c r="F65" i="23"/>
  <c r="F64" i="23"/>
  <c r="F63" i="23"/>
  <c r="F62" i="23"/>
  <c r="F61" i="23"/>
  <c r="F60" i="23"/>
  <c r="F59" i="23"/>
  <c r="F58" i="23"/>
  <c r="F57" i="23"/>
  <c r="F56" i="23"/>
  <c r="F55" i="23"/>
  <c r="F54" i="23"/>
  <c r="F53" i="23"/>
  <c r="F52" i="23"/>
  <c r="F76" i="23"/>
  <c r="F75" i="23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76" i="21"/>
  <c r="F75" i="21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76" i="20"/>
  <c r="F75" i="20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76" i="19"/>
  <c r="F75" i="19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76" i="18"/>
  <c r="F75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76" i="17"/>
  <c r="F75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76" i="16"/>
  <c r="F75" i="16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76" i="15"/>
  <c r="F75" i="15"/>
  <c r="F76" i="2"/>
  <c r="F75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D14" i="27" l="1"/>
  <c r="E14" i="27"/>
  <c r="F14" i="27"/>
  <c r="G14" i="27"/>
  <c r="H14" i="27"/>
  <c r="I14" i="27"/>
  <c r="J14" i="27"/>
  <c r="K14" i="27"/>
  <c r="L14" i="27"/>
  <c r="M14" i="27"/>
  <c r="N14" i="27"/>
  <c r="D15" i="27"/>
  <c r="E15" i="27"/>
  <c r="F15" i="27"/>
  <c r="G15" i="27"/>
  <c r="H15" i="27"/>
  <c r="I15" i="27"/>
  <c r="J15" i="27"/>
  <c r="K15" i="27"/>
  <c r="L15" i="27"/>
  <c r="M15" i="27"/>
  <c r="N15" i="27"/>
  <c r="D16" i="27"/>
  <c r="E16" i="27"/>
  <c r="F16" i="27"/>
  <c r="G16" i="27"/>
  <c r="H16" i="27"/>
  <c r="I16" i="27"/>
  <c r="J16" i="27"/>
  <c r="K16" i="27"/>
  <c r="L16" i="27"/>
  <c r="M16" i="27"/>
  <c r="N16" i="27"/>
  <c r="C15" i="27"/>
  <c r="C16" i="27"/>
  <c r="C14" i="27"/>
  <c r="N24" i="27" l="1"/>
  <c r="N45" i="27" s="1"/>
  <c r="N25" i="27"/>
  <c r="N46" i="27" s="1"/>
  <c r="N26" i="27"/>
  <c r="N47" i="27" s="1"/>
  <c r="N27" i="27"/>
  <c r="N48" i="27" s="1"/>
  <c r="N28" i="27"/>
  <c r="N49" i="27" s="1"/>
  <c r="N29" i="27"/>
  <c r="N50" i="27" s="1"/>
  <c r="N30" i="27"/>
  <c r="N51" i="27" s="1"/>
  <c r="N31" i="27"/>
  <c r="N52" i="27" s="1"/>
  <c r="N32" i="27"/>
  <c r="N53" i="27" s="1"/>
  <c r="N33" i="27"/>
  <c r="N54" i="27" s="1"/>
  <c r="N34" i="27"/>
  <c r="N55" i="27" s="1"/>
  <c r="N35" i="27"/>
  <c r="N56" i="27" s="1"/>
  <c r="N36" i="27"/>
  <c r="N57" i="27" s="1"/>
  <c r="N37" i="27"/>
  <c r="N58" i="27" s="1"/>
  <c r="N23" i="27"/>
  <c r="N44" i="27" s="1"/>
  <c r="M24" i="27"/>
  <c r="M45" i="27" s="1"/>
  <c r="M25" i="27"/>
  <c r="M46" i="27" s="1"/>
  <c r="M26" i="27"/>
  <c r="M47" i="27" s="1"/>
  <c r="M27" i="27"/>
  <c r="M48" i="27" s="1"/>
  <c r="M28" i="27"/>
  <c r="M49" i="27" s="1"/>
  <c r="M29" i="27"/>
  <c r="M50" i="27" s="1"/>
  <c r="M30" i="27"/>
  <c r="M51" i="27" s="1"/>
  <c r="M31" i="27"/>
  <c r="M52" i="27" s="1"/>
  <c r="M32" i="27"/>
  <c r="M53" i="27" s="1"/>
  <c r="M33" i="27"/>
  <c r="M54" i="27" s="1"/>
  <c r="M34" i="27"/>
  <c r="M55" i="27" s="1"/>
  <c r="M35" i="27"/>
  <c r="M56" i="27" s="1"/>
  <c r="M36" i="27"/>
  <c r="M57" i="27" s="1"/>
  <c r="M37" i="27"/>
  <c r="M58" i="27" s="1"/>
  <c r="M23" i="27"/>
  <c r="M44" i="27" s="1"/>
  <c r="L24" i="27"/>
  <c r="L45" i="27" s="1"/>
  <c r="L25" i="27"/>
  <c r="L46" i="27" s="1"/>
  <c r="L26" i="27"/>
  <c r="L47" i="27" s="1"/>
  <c r="L27" i="27"/>
  <c r="L48" i="27" s="1"/>
  <c r="L28" i="27"/>
  <c r="L49" i="27" s="1"/>
  <c r="L29" i="27"/>
  <c r="L50" i="27" s="1"/>
  <c r="L30" i="27"/>
  <c r="L51" i="27" s="1"/>
  <c r="L31" i="27"/>
  <c r="L52" i="27" s="1"/>
  <c r="L32" i="27"/>
  <c r="L53" i="27" s="1"/>
  <c r="L33" i="27"/>
  <c r="L54" i="27" s="1"/>
  <c r="L34" i="27"/>
  <c r="L55" i="27" s="1"/>
  <c r="L35" i="27"/>
  <c r="L56" i="27" s="1"/>
  <c r="L36" i="27"/>
  <c r="L57" i="27" s="1"/>
  <c r="L37" i="27"/>
  <c r="L58" i="27" s="1"/>
  <c r="L23" i="27"/>
  <c r="L44" i="27" s="1"/>
  <c r="K24" i="27"/>
  <c r="K45" i="27" s="1"/>
  <c r="K25" i="27"/>
  <c r="K46" i="27" s="1"/>
  <c r="K26" i="27"/>
  <c r="K47" i="27" s="1"/>
  <c r="K27" i="27"/>
  <c r="K48" i="27" s="1"/>
  <c r="K28" i="27"/>
  <c r="K49" i="27" s="1"/>
  <c r="K29" i="27"/>
  <c r="K50" i="27" s="1"/>
  <c r="K30" i="27"/>
  <c r="K51" i="27" s="1"/>
  <c r="K31" i="27"/>
  <c r="K52" i="27" s="1"/>
  <c r="K32" i="27"/>
  <c r="K53" i="27" s="1"/>
  <c r="K33" i="27"/>
  <c r="K54" i="27" s="1"/>
  <c r="K34" i="27"/>
  <c r="K55" i="27" s="1"/>
  <c r="K35" i="27"/>
  <c r="K56" i="27" s="1"/>
  <c r="K36" i="27"/>
  <c r="K57" i="27" s="1"/>
  <c r="K37" i="27"/>
  <c r="K58" i="27" s="1"/>
  <c r="K23" i="27"/>
  <c r="K44" i="27" s="1"/>
  <c r="J24" i="27"/>
  <c r="J45" i="27" s="1"/>
  <c r="J25" i="27"/>
  <c r="J46" i="27" s="1"/>
  <c r="J26" i="27"/>
  <c r="J47" i="27" s="1"/>
  <c r="J27" i="27"/>
  <c r="J48" i="27" s="1"/>
  <c r="J28" i="27"/>
  <c r="J49" i="27" s="1"/>
  <c r="J29" i="27"/>
  <c r="J50" i="27" s="1"/>
  <c r="J30" i="27"/>
  <c r="J51" i="27" s="1"/>
  <c r="J31" i="27"/>
  <c r="J52" i="27" s="1"/>
  <c r="J32" i="27"/>
  <c r="J53" i="27" s="1"/>
  <c r="J33" i="27"/>
  <c r="J54" i="27" s="1"/>
  <c r="J34" i="27"/>
  <c r="J55" i="27" s="1"/>
  <c r="J35" i="27"/>
  <c r="J56" i="27" s="1"/>
  <c r="J36" i="27"/>
  <c r="J57" i="27" s="1"/>
  <c r="J37" i="27"/>
  <c r="J58" i="27" s="1"/>
  <c r="J23" i="27"/>
  <c r="J44" i="27" s="1"/>
  <c r="I24" i="27"/>
  <c r="I45" i="27" s="1"/>
  <c r="I25" i="27"/>
  <c r="I46" i="27" s="1"/>
  <c r="I26" i="27"/>
  <c r="I47" i="27" s="1"/>
  <c r="I27" i="27"/>
  <c r="I48" i="27" s="1"/>
  <c r="I28" i="27"/>
  <c r="I49" i="27" s="1"/>
  <c r="I29" i="27"/>
  <c r="I50" i="27" s="1"/>
  <c r="I30" i="27"/>
  <c r="I51" i="27" s="1"/>
  <c r="I31" i="27"/>
  <c r="I52" i="27" s="1"/>
  <c r="I32" i="27"/>
  <c r="I53" i="27" s="1"/>
  <c r="I33" i="27"/>
  <c r="I54" i="27" s="1"/>
  <c r="I34" i="27"/>
  <c r="I55" i="27" s="1"/>
  <c r="I35" i="27"/>
  <c r="I56" i="27" s="1"/>
  <c r="I36" i="27"/>
  <c r="I57" i="27" s="1"/>
  <c r="I37" i="27"/>
  <c r="I58" i="27" s="1"/>
  <c r="I23" i="27"/>
  <c r="I44" i="27" s="1"/>
  <c r="H24" i="27"/>
  <c r="H45" i="27" s="1"/>
  <c r="H25" i="27"/>
  <c r="H46" i="27" s="1"/>
  <c r="H26" i="27"/>
  <c r="H47" i="27" s="1"/>
  <c r="H27" i="27"/>
  <c r="H48" i="27" s="1"/>
  <c r="H28" i="27"/>
  <c r="H49" i="27" s="1"/>
  <c r="H29" i="27"/>
  <c r="H50" i="27" s="1"/>
  <c r="H30" i="27"/>
  <c r="H51" i="27" s="1"/>
  <c r="H31" i="27"/>
  <c r="H52" i="27" s="1"/>
  <c r="H32" i="27"/>
  <c r="H53" i="27" s="1"/>
  <c r="H33" i="27"/>
  <c r="H54" i="27" s="1"/>
  <c r="H34" i="27"/>
  <c r="H55" i="27" s="1"/>
  <c r="H35" i="27"/>
  <c r="H56" i="27" s="1"/>
  <c r="H36" i="27"/>
  <c r="H57" i="27" s="1"/>
  <c r="H37" i="27"/>
  <c r="H58" i="27" s="1"/>
  <c r="H23" i="27"/>
  <c r="H44" i="27" s="1"/>
  <c r="G24" i="27"/>
  <c r="G45" i="27" s="1"/>
  <c r="G25" i="27"/>
  <c r="G46" i="27" s="1"/>
  <c r="G26" i="27"/>
  <c r="G47" i="27" s="1"/>
  <c r="G27" i="27"/>
  <c r="G48" i="27" s="1"/>
  <c r="G28" i="27"/>
  <c r="G49" i="27" s="1"/>
  <c r="G29" i="27"/>
  <c r="G50" i="27" s="1"/>
  <c r="G30" i="27"/>
  <c r="G51" i="27" s="1"/>
  <c r="G31" i="27"/>
  <c r="G52" i="27" s="1"/>
  <c r="G32" i="27"/>
  <c r="G53" i="27" s="1"/>
  <c r="G33" i="27"/>
  <c r="G54" i="27" s="1"/>
  <c r="G34" i="27"/>
  <c r="G55" i="27" s="1"/>
  <c r="G35" i="27"/>
  <c r="G56" i="27" s="1"/>
  <c r="G36" i="27"/>
  <c r="G57" i="27" s="1"/>
  <c r="G37" i="27"/>
  <c r="G58" i="27" s="1"/>
  <c r="G23" i="27"/>
  <c r="G44" i="27" s="1"/>
  <c r="E24" i="27"/>
  <c r="E45" i="27" s="1"/>
  <c r="E25" i="27"/>
  <c r="E46" i="27" s="1"/>
  <c r="E26" i="27"/>
  <c r="E47" i="27" s="1"/>
  <c r="E27" i="27"/>
  <c r="E48" i="27" s="1"/>
  <c r="E28" i="27"/>
  <c r="E49" i="27" s="1"/>
  <c r="E29" i="27"/>
  <c r="E50" i="27" s="1"/>
  <c r="E30" i="27"/>
  <c r="E51" i="27" s="1"/>
  <c r="E31" i="27"/>
  <c r="E52" i="27" s="1"/>
  <c r="E32" i="27"/>
  <c r="E53" i="27" s="1"/>
  <c r="E33" i="27"/>
  <c r="E54" i="27" s="1"/>
  <c r="E34" i="27"/>
  <c r="E55" i="27" s="1"/>
  <c r="E35" i="27"/>
  <c r="E56" i="27" s="1"/>
  <c r="E36" i="27"/>
  <c r="E57" i="27" s="1"/>
  <c r="E37" i="27"/>
  <c r="E58" i="27" s="1"/>
  <c r="E23" i="27"/>
  <c r="E44" i="27" s="1"/>
  <c r="D24" i="27"/>
  <c r="D45" i="27" s="1"/>
  <c r="D25" i="27"/>
  <c r="D46" i="27" s="1"/>
  <c r="D26" i="27"/>
  <c r="D47" i="27" s="1"/>
  <c r="D27" i="27"/>
  <c r="D48" i="27" s="1"/>
  <c r="D28" i="27"/>
  <c r="D49" i="27" s="1"/>
  <c r="D29" i="27"/>
  <c r="D50" i="27" s="1"/>
  <c r="D30" i="27"/>
  <c r="D51" i="27" s="1"/>
  <c r="D31" i="27"/>
  <c r="D52" i="27" s="1"/>
  <c r="D32" i="27"/>
  <c r="D53" i="27" s="1"/>
  <c r="D33" i="27"/>
  <c r="D54" i="27" s="1"/>
  <c r="D34" i="27"/>
  <c r="D55" i="27" s="1"/>
  <c r="D35" i="27"/>
  <c r="D56" i="27" s="1"/>
  <c r="D36" i="27"/>
  <c r="D57" i="27" s="1"/>
  <c r="D37" i="27"/>
  <c r="D58" i="27" s="1"/>
  <c r="C37" i="27"/>
  <c r="C58" i="27" s="1"/>
  <c r="C36" i="27"/>
  <c r="C57" i="27" s="1"/>
  <c r="C35" i="27"/>
  <c r="C56" i="27" s="1"/>
  <c r="C34" i="27"/>
  <c r="C55" i="27" s="1"/>
  <c r="C33" i="27"/>
  <c r="C54" i="27" s="1"/>
  <c r="C32" i="27"/>
  <c r="C53" i="27" s="1"/>
  <c r="C31" i="27"/>
  <c r="C52" i="27" s="1"/>
  <c r="C30" i="27"/>
  <c r="C51" i="27" s="1"/>
  <c r="C29" i="27"/>
  <c r="C50" i="27" s="1"/>
  <c r="C28" i="27"/>
  <c r="C49" i="27" s="1"/>
  <c r="C27" i="27"/>
  <c r="C48" i="27" s="1"/>
  <c r="C26" i="27"/>
  <c r="C47" i="27" s="1"/>
  <c r="C25" i="27"/>
  <c r="C46" i="27" s="1"/>
  <c r="C24" i="27"/>
  <c r="C45" i="27" s="1"/>
  <c r="C23" i="27"/>
  <c r="C44" i="27" s="1"/>
  <c r="D23" i="27"/>
  <c r="D44" i="27" s="1"/>
  <c r="K38" i="27" l="1"/>
  <c r="K59" i="27" s="1"/>
  <c r="E38" i="27"/>
  <c r="E59" i="27" s="1"/>
  <c r="N38" i="27"/>
  <c r="N59" i="27" s="1"/>
  <c r="H38" i="27"/>
  <c r="H59" i="27" s="1"/>
  <c r="G38" i="27"/>
  <c r="G59" i="27" s="1"/>
  <c r="D38" i="27"/>
  <c r="D59" i="27" s="1"/>
  <c r="L38" i="27"/>
  <c r="L59" i="27" s="1"/>
  <c r="J38" i="27"/>
  <c r="J59" i="27" s="1"/>
  <c r="I38" i="27"/>
  <c r="I59" i="27" s="1"/>
  <c r="C38" i="27"/>
  <c r="C59" i="27" s="1"/>
  <c r="M38" i="27"/>
  <c r="M59" i="27" s="1"/>
  <c r="N7" i="27" l="1"/>
  <c r="M7" i="27"/>
  <c r="L7" i="27"/>
  <c r="K7" i="27"/>
  <c r="J7" i="27"/>
  <c r="I7" i="27"/>
  <c r="H7" i="27"/>
  <c r="G7" i="27"/>
  <c r="F7" i="27"/>
  <c r="E7" i="27"/>
  <c r="D7" i="27"/>
  <c r="C7" i="27"/>
  <c r="N6" i="27"/>
  <c r="N8" i="27" s="1"/>
  <c r="M6" i="27"/>
  <c r="M8" i="27" s="1"/>
  <c r="L6" i="27"/>
  <c r="K6" i="27"/>
  <c r="J6" i="27"/>
  <c r="I6" i="27"/>
  <c r="H6" i="27"/>
  <c r="G6" i="27"/>
  <c r="G8" i="27" s="1"/>
  <c r="F6" i="27"/>
  <c r="F8" i="27" s="1"/>
  <c r="E6" i="27"/>
  <c r="E8" i="27" s="1"/>
  <c r="D6" i="27"/>
  <c r="C6" i="27"/>
  <c r="F24" i="27"/>
  <c r="F25" i="27"/>
  <c r="F26" i="27"/>
  <c r="F27" i="27"/>
  <c r="F28" i="27"/>
  <c r="F29" i="27"/>
  <c r="F30" i="27"/>
  <c r="F31" i="27"/>
  <c r="F52" i="27" s="1"/>
  <c r="F32" i="27"/>
  <c r="F33" i="27"/>
  <c r="F54" i="27" s="1"/>
  <c r="F34" i="27"/>
  <c r="F35" i="27"/>
  <c r="F36" i="27"/>
  <c r="F57" i="27" s="1"/>
  <c r="F37" i="27"/>
  <c r="F23" i="27"/>
  <c r="F44" i="27" s="1"/>
  <c r="E67" i="26"/>
  <c r="E67" i="25"/>
  <c r="E68" i="25" s="1"/>
  <c r="E67" i="21"/>
  <c r="E67" i="20"/>
  <c r="E67" i="19"/>
  <c r="E67" i="18"/>
  <c r="E67" i="17"/>
  <c r="E67" i="16"/>
  <c r="E67" i="15"/>
  <c r="E67" i="2"/>
  <c r="E68" i="2" s="1"/>
  <c r="E67" i="24"/>
  <c r="E67" i="23"/>
  <c r="O37" i="27" l="1"/>
  <c r="O58" i="27" s="1"/>
  <c r="F58" i="27"/>
  <c r="O35" i="27"/>
  <c r="O56" i="27" s="1"/>
  <c r="F56" i="27"/>
  <c r="O29" i="27"/>
  <c r="O50" i="27" s="1"/>
  <c r="F50" i="27"/>
  <c r="O27" i="27"/>
  <c r="O48" i="27" s="1"/>
  <c r="F48" i="27"/>
  <c r="O25" i="27"/>
  <c r="O46" i="27" s="1"/>
  <c r="F46" i="27"/>
  <c r="O34" i="27"/>
  <c r="O55" i="27" s="1"/>
  <c r="F55" i="27"/>
  <c r="O32" i="27"/>
  <c r="O53" i="27" s="1"/>
  <c r="F53" i="27"/>
  <c r="O30" i="27"/>
  <c r="O51" i="27" s="1"/>
  <c r="F51" i="27"/>
  <c r="O28" i="27"/>
  <c r="O49" i="27" s="1"/>
  <c r="F49" i="27"/>
  <c r="O26" i="27"/>
  <c r="O47" i="27" s="1"/>
  <c r="F47" i="27"/>
  <c r="O24" i="27"/>
  <c r="O45" i="27" s="1"/>
  <c r="F45" i="27"/>
  <c r="D8" i="27"/>
  <c r="D66" i="27" s="1"/>
  <c r="L8" i="27"/>
  <c r="L68" i="27" s="1"/>
  <c r="H8" i="27"/>
  <c r="H68" i="27" s="1"/>
  <c r="C8" i="27"/>
  <c r="C66" i="27" s="1"/>
  <c r="K8" i="27"/>
  <c r="K68" i="27" s="1"/>
  <c r="D67" i="27"/>
  <c r="D68" i="27"/>
  <c r="L67" i="27"/>
  <c r="E67" i="27"/>
  <c r="E68" i="27"/>
  <c r="E66" i="27"/>
  <c r="M67" i="27"/>
  <c r="M66" i="27"/>
  <c r="M68" i="27"/>
  <c r="G68" i="27"/>
  <c r="G67" i="27"/>
  <c r="G66" i="27"/>
  <c r="N66" i="27"/>
  <c r="N68" i="27"/>
  <c r="N67" i="27"/>
  <c r="I8" i="27"/>
  <c r="J8" i="27"/>
  <c r="E68" i="26"/>
  <c r="N79" i="27"/>
  <c r="M79" i="27"/>
  <c r="E68" i="24"/>
  <c r="L79" i="27"/>
  <c r="E68" i="23"/>
  <c r="K79" i="27"/>
  <c r="E68" i="21"/>
  <c r="J79" i="27"/>
  <c r="E68" i="20"/>
  <c r="I79" i="27"/>
  <c r="E68" i="19"/>
  <c r="H79" i="27"/>
  <c r="E68" i="18"/>
  <c r="G79" i="27"/>
  <c r="F67" i="27"/>
  <c r="O33" i="27"/>
  <c r="O54" i="27" s="1"/>
  <c r="F68" i="27"/>
  <c r="O31" i="27"/>
  <c r="O52" i="27" s="1"/>
  <c r="E68" i="17"/>
  <c r="F38" i="27"/>
  <c r="O23" i="27"/>
  <c r="O44" i="27" s="1"/>
  <c r="F66" i="27"/>
  <c r="O36" i="27"/>
  <c r="O57" i="27" s="1"/>
  <c r="E68" i="16"/>
  <c r="E79" i="27"/>
  <c r="E68" i="15"/>
  <c r="D79" i="27"/>
  <c r="C79" i="27"/>
  <c r="E44" i="26"/>
  <c r="E21" i="26"/>
  <c r="E44" i="25"/>
  <c r="E21" i="25"/>
  <c r="E44" i="24"/>
  <c r="E21" i="24"/>
  <c r="E44" i="23"/>
  <c r="E21" i="23"/>
  <c r="E44" i="21"/>
  <c r="E21" i="21"/>
  <c r="E44" i="20"/>
  <c r="E21" i="20"/>
  <c r="E44" i="19"/>
  <c r="E21" i="19"/>
  <c r="E44" i="18"/>
  <c r="E21" i="18"/>
  <c r="E44" i="17"/>
  <c r="E21" i="17"/>
  <c r="E44" i="16"/>
  <c r="E21" i="16"/>
  <c r="E44" i="15"/>
  <c r="E21" i="15"/>
  <c r="F79" i="27" l="1"/>
  <c r="F59" i="27"/>
  <c r="L66" i="27"/>
  <c r="L69" i="27" s="1"/>
  <c r="L70" i="27" s="1"/>
  <c r="H67" i="27"/>
  <c r="H66" i="27"/>
  <c r="C68" i="27"/>
  <c r="C67" i="27"/>
  <c r="K67" i="27"/>
  <c r="K66" i="27"/>
  <c r="E69" i="27"/>
  <c r="E70" i="27" s="1"/>
  <c r="M69" i="27"/>
  <c r="M70" i="27" s="1"/>
  <c r="D69" i="27"/>
  <c r="D70" i="27" s="1"/>
  <c r="F69" i="27"/>
  <c r="F70" i="27" s="1"/>
  <c r="N69" i="27"/>
  <c r="N70" i="27" s="1"/>
  <c r="J66" i="27"/>
  <c r="J68" i="27"/>
  <c r="J67" i="27"/>
  <c r="G69" i="27"/>
  <c r="G70" i="27" s="1"/>
  <c r="I66" i="27"/>
  <c r="I68" i="27"/>
  <c r="I67" i="27"/>
  <c r="E45" i="26"/>
  <c r="E76" i="26" s="1"/>
  <c r="N78" i="27"/>
  <c r="E22" i="26"/>
  <c r="E75" i="26" s="1"/>
  <c r="N77" i="27"/>
  <c r="E22" i="25"/>
  <c r="E75" i="25" s="1"/>
  <c r="M77" i="27"/>
  <c r="E45" i="25"/>
  <c r="E76" i="25" s="1"/>
  <c r="M78" i="27"/>
  <c r="E45" i="24"/>
  <c r="E76" i="24" s="1"/>
  <c r="L78" i="27"/>
  <c r="E22" i="24"/>
  <c r="E75" i="24" s="1"/>
  <c r="L77" i="27"/>
  <c r="E45" i="23"/>
  <c r="E76" i="23" s="1"/>
  <c r="K78" i="27"/>
  <c r="E22" i="23"/>
  <c r="E75" i="23" s="1"/>
  <c r="K77" i="27"/>
  <c r="E22" i="21"/>
  <c r="E75" i="21" s="1"/>
  <c r="J77" i="27"/>
  <c r="E45" i="21"/>
  <c r="E76" i="21" s="1"/>
  <c r="J78" i="27"/>
  <c r="E22" i="20"/>
  <c r="E75" i="20" s="1"/>
  <c r="I77" i="27"/>
  <c r="E45" i="20"/>
  <c r="E76" i="20" s="1"/>
  <c r="I78" i="27"/>
  <c r="E22" i="19"/>
  <c r="E75" i="19" s="1"/>
  <c r="H77" i="27"/>
  <c r="E45" i="19"/>
  <c r="E76" i="19" s="1"/>
  <c r="H78" i="27"/>
  <c r="E22" i="18"/>
  <c r="E75" i="18" s="1"/>
  <c r="G77" i="27"/>
  <c r="E45" i="18"/>
  <c r="E76" i="18" s="1"/>
  <c r="G78" i="27"/>
  <c r="E45" i="17"/>
  <c r="E76" i="17" s="1"/>
  <c r="F78" i="27"/>
  <c r="E22" i="17"/>
  <c r="E75" i="17" s="1"/>
  <c r="F77" i="27"/>
  <c r="O38" i="27"/>
  <c r="O59" i="27" s="1"/>
  <c r="E45" i="16"/>
  <c r="E76" i="16" s="1"/>
  <c r="E78" i="27"/>
  <c r="E22" i="16"/>
  <c r="E75" i="16" s="1"/>
  <c r="E77" i="27"/>
  <c r="E45" i="15"/>
  <c r="E76" i="15" s="1"/>
  <c r="D78" i="27"/>
  <c r="E22" i="15"/>
  <c r="E75" i="15" s="1"/>
  <c r="D77" i="27"/>
  <c r="E44" i="2"/>
  <c r="E21" i="2"/>
  <c r="P58" i="27" l="1"/>
  <c r="P50" i="27"/>
  <c r="P46" i="27"/>
  <c r="P53" i="27"/>
  <c r="P49" i="27"/>
  <c r="P45" i="27"/>
  <c r="P56" i="27"/>
  <c r="P48" i="27"/>
  <c r="P55" i="27"/>
  <c r="P51" i="27"/>
  <c r="P47" i="27"/>
  <c r="P44" i="27"/>
  <c r="P54" i="27"/>
  <c r="P57" i="27"/>
  <c r="P52" i="27"/>
  <c r="H69" i="27"/>
  <c r="H70" i="27" s="1"/>
  <c r="C69" i="27"/>
  <c r="C70" i="27" s="1"/>
  <c r="K69" i="27"/>
  <c r="K70" i="27" s="1"/>
  <c r="D80" i="27"/>
  <c r="E80" i="27"/>
  <c r="F80" i="27"/>
  <c r="L80" i="27"/>
  <c r="N80" i="27"/>
  <c r="K80" i="27"/>
  <c r="J69" i="27"/>
  <c r="J70" i="27" s="1"/>
  <c r="I69" i="27"/>
  <c r="I70" i="27" s="1"/>
  <c r="M80" i="27"/>
  <c r="J80" i="27"/>
  <c r="I80" i="27"/>
  <c r="H80" i="27"/>
  <c r="G80" i="27"/>
  <c r="P23" i="27"/>
  <c r="P25" i="27"/>
  <c r="P33" i="27"/>
  <c r="P24" i="27"/>
  <c r="P32" i="27"/>
  <c r="P27" i="27"/>
  <c r="P35" i="27"/>
  <c r="P30" i="27"/>
  <c r="P29" i="27"/>
  <c r="P37" i="27"/>
  <c r="P28" i="27"/>
  <c r="P36" i="27"/>
  <c r="P31" i="27"/>
  <c r="P26" i="27"/>
  <c r="P34" i="27"/>
  <c r="E45" i="2"/>
  <c r="E76" i="2" s="1"/>
  <c r="C78" i="27"/>
  <c r="E22" i="2"/>
  <c r="E75" i="2" s="1"/>
  <c r="C77" i="27"/>
  <c r="P59" i="27" l="1"/>
  <c r="C80" i="27"/>
  <c r="P38" i="27"/>
</calcChain>
</file>

<file path=xl/sharedStrings.xml><?xml version="1.0" encoding="utf-8"?>
<sst xmlns="http://schemas.openxmlformats.org/spreadsheetml/2006/main" count="1637" uniqueCount="120">
  <si>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</si>
  <si>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</si>
  <si>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</si>
  <si>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</si>
  <si>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</si>
  <si>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</si>
  <si>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</si>
  <si>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</si>
  <si>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</si>
  <si>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</si>
  <si>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</si>
  <si>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</si>
  <si>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</si>
  <si>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</si>
  <si>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</si>
  <si>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</si>
  <si>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</si>
  <si>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</si>
  <si>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</si>
  <si>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</si>
  <si>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</si>
  <si>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</si>
  <si>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</si>
  <si>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</si>
  <si>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</si>
  <si>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</si>
  <si>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</si>
  <si>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</si>
  <si>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</si>
  <si>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</si>
  <si>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</si>
  <si>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</si>
  <si>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Ukupno</t>
  </si>
  <si>
    <t>Ukupan promet ovlaštenih mjenjača</t>
  </si>
  <si>
    <t>Ostale valute</t>
  </si>
  <si>
    <t xml:space="preserve">Odnos otkupa i prodaje strane gotovine i čekova </t>
  </si>
  <si>
    <t xml:space="preserve">Otkup strane gotovine i čekova </t>
  </si>
  <si>
    <t xml:space="preserve">Prodaja strane gotovine </t>
  </si>
  <si>
    <t>Prodaja strane gotovine</t>
  </si>
  <si>
    <t>Otkup čekova</t>
  </si>
  <si>
    <t>Otkup strane gotovine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</si>
  <si>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</si>
  <si>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</si>
  <si>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</si>
  <si>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</si>
  <si>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</si>
  <si>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</si>
  <si>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</si>
  <si>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</si>
  <si>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</si>
  <si>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</si>
  <si>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</si>
  <si>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</si>
  <si>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 xml:space="preserve">Ukupno                                   </t>
  </si>
  <si>
    <t>Promet ovlaštenih mjenjača u 2014.</t>
  </si>
  <si>
    <t>u kunama</t>
  </si>
  <si>
    <t>Valuta</t>
  </si>
  <si>
    <t>u kunama i postocima</t>
  </si>
  <si>
    <t>u postocima</t>
  </si>
  <si>
    <t>Promet po valutama</t>
  </si>
  <si>
    <t>Udio valuta u ukupnom prometu ovlaštenih mjenjača</t>
  </si>
  <si>
    <t xml:space="preserve">Udio </t>
  </si>
  <si>
    <t>Otkupljena strana gotovina u siječnju 2014.</t>
  </si>
  <si>
    <t>U originalnoj valuti</t>
  </si>
  <si>
    <t>U kunama</t>
  </si>
  <si>
    <t>Prodana strana gotovina u siječnju 2014.</t>
  </si>
  <si>
    <t>Otkupljeni čekovi koji glase na stranu valutu u siječnju 2014.</t>
  </si>
  <si>
    <t>Ukupan promet ovlaštenih mjenjača u siječnju 2014.</t>
  </si>
  <si>
    <t>Otkupljena strana gotovina u veljači 2014.</t>
  </si>
  <si>
    <t>Otkupljena strana gotovina u ožujku 2014.</t>
  </si>
  <si>
    <t>Otkupljena strana gotovina u travnju 2014.</t>
  </si>
  <si>
    <t>Otkupljena strana gotovina u svibnju 2014.</t>
  </si>
  <si>
    <t>Otkupljena strana gotovina u lipnju 2014.</t>
  </si>
  <si>
    <t>Otkupljena strana gotovina u srpnju 2014.</t>
  </si>
  <si>
    <t>Otkupljena strana gotovina u kolovozu 2014.</t>
  </si>
  <si>
    <t>Otkupljena strana gotovina u rujnu 2014.</t>
  </si>
  <si>
    <t>Otkupljena strana gotovina u listopadu 2014.</t>
  </si>
  <si>
    <t>Otkupljena strana gotovina u prosincu 2014.</t>
  </si>
  <si>
    <t>Prodana strana gotovina u veljači 2014.</t>
  </si>
  <si>
    <t>Otkupljeni čekovi koji glase na stranu valutu u veljači 2014.</t>
  </si>
  <si>
    <t>Ukupan promet ovlaštenih mjenjača u veljači 2014.</t>
  </si>
  <si>
    <t>Prodana strana gotovina u ožujku 2014.</t>
  </si>
  <si>
    <t>Ukupan promet ovlaštenih mjenjača u ožujku 2014.</t>
  </si>
  <si>
    <t>Otkupljeni čekovi koji glase na stranu valutu u ožujku 2014.</t>
  </si>
  <si>
    <t>Prodana strana gotovina u travnju 2014.</t>
  </si>
  <si>
    <t>Otkupljeni čekovi koji glase na stranu valutu u travnju 2014.</t>
  </si>
  <si>
    <t>Ukupan promet ovlaštenih mjenjača u travnju 2014.</t>
  </si>
  <si>
    <t>Prodana strana gotovina u svibnju 2014.</t>
  </si>
  <si>
    <t>Otkupljeni čekovi koji glase na stranu valutu u svibnju 2014.</t>
  </si>
  <si>
    <t>Ukupan promet ovlaštenih mjenjača u svibnju 2014.</t>
  </si>
  <si>
    <t>Prodana strana gotovina u lipnju 2014.</t>
  </si>
  <si>
    <t>Ukupan promet ovlaštenih mjenjača u lipnju 2014.</t>
  </si>
  <si>
    <t>Otkupljeni čekovi koji glase na stranu valutu u lipnju 2014.</t>
  </si>
  <si>
    <t>Prodana strana gotovina u srpnju 2014.</t>
  </si>
  <si>
    <t>Otkupljeni čekovi koji glase na stranu valutu u srpnju 2014.</t>
  </si>
  <si>
    <t>Ukupan promet ovlaštenih mjenjača u srpnju 2014.</t>
  </si>
  <si>
    <t>Prodana strana gotovina u kolovozu 2014.</t>
  </si>
  <si>
    <t>Otkupljeni čekovi koji glase na stranu valutu u kolovozu 2014.</t>
  </si>
  <si>
    <t>Ukupan promet ovlaštenih mjenjača u kolovozu 2014.</t>
  </si>
  <si>
    <t>Ukupan promet ovlaštenih mjenjača u rujnu 2014.</t>
  </si>
  <si>
    <t>Otkupljeni čekovi koji glase na stranu valutu u rujnu 2014.</t>
  </si>
  <si>
    <t>Prodana strana gotovina u rujnu 2014.</t>
  </si>
  <si>
    <t>Otkupljeni čekovi koji glase na stranu valutu u listopadu 2014.</t>
  </si>
  <si>
    <t>Ukupan promet ovlaštenih mjenjača u listopadu 2014.</t>
  </si>
  <si>
    <t>Prodana strana gotovina u listopadu 2014.</t>
  </si>
  <si>
    <t>Prodana strana gotovina u prosincu 2014.</t>
  </si>
  <si>
    <t>Otkupljeni čekovi koji glase na stranu valutu u prosincu 2014.</t>
  </si>
  <si>
    <t>Ukupan promet ovlaštenih mjenjača u prosincu 2014.</t>
  </si>
  <si>
    <t>Ukupan iznos otkupa</t>
  </si>
  <si>
    <t>Ukupan iznos prodaje</t>
  </si>
  <si>
    <t>Otkupljena strana gotovina u studenome 2014.</t>
  </si>
  <si>
    <t>Prodana strana gotovina u studenome 2014.</t>
  </si>
  <si>
    <t>Otkupljeni čekovi koji glase na stranu valutu u studenome 2014.</t>
  </si>
  <si>
    <t>Ukupan promet ovlaštenih mjenjača u studenome 2014.</t>
  </si>
  <si>
    <t>u milijunima kuna / eura</t>
  </si>
  <si>
    <t xml:space="preserve">Ukupno u milijunima </t>
  </si>
  <si>
    <t>U eurima*</t>
  </si>
  <si>
    <t>u eurima*</t>
  </si>
  <si>
    <t>u eurima* i postocima</t>
  </si>
  <si>
    <t>* iznos u eurima izračunat iz iznosa u kunama primjenom fiksnog tečaja konverzije kune u euro: 1 euro = 7,53450 kuna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</si>
</sst>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0.000000"/>
    <numFmt numFmtId="166" formatCode="#,##0.00000"/>
    <numFmt numFmtId="167" formatCode="[$-41A]mmm\-yy;@"/>
    <numFmt numFmtId="168" formatCode="0.00000"/>
    <numFmt numFmtId="169" formatCode="#,##0.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9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9" fontId="4" fillId="0" borderId="0" applyNumberFormat="0" applyFill="0" applyBorder="0" applyAlignment="0" applyProtection="0"/>
    <xf numFmtId="169" fontId="5" fillId="0" borderId="0" applyNumberFormat="0" applyFill="0" applyBorder="0" applyAlignment="0" applyProtection="0"/>
    <xf numFmtId="169" fontId="1" fillId="0" borderId="1" applyNumberFormat="0" applyFont="0" applyFill="0" applyAlignment="0" applyProtection="0"/>
    <xf numFmtId="169" fontId="4" fillId="0" borderId="1" applyNumberFormat="0" applyFill="0" applyAlignment="0" applyProtection="0"/>
    <xf numFmtId="169" fontId="4" fillId="0" borderId="2" applyNumberFormat="0" applyFill="0" applyAlignment="0" applyProtection="0"/>
    <xf numFmtId="169" fontId="1" fillId="0" borderId="2" applyNumberFormat="0" applyFill="0" applyAlignment="0" applyProtection="0"/>
    <xf numFmtId="169" fontId="4" fillId="0" borderId="3" applyNumberFormat="0" applyProtection="0">
      <alignment horizontal="right" vertical="center" wrapText="1"/>
    </xf>
  </cellStyleXfs>
  <cellXfs count="64">
    <xf numFmtId="167" fontId="0" fillId="0" borderId="0" xfId="0" applyNumberFormat="1"/>
    <xf numFmtId="167" fontId="0" fillId="2" borderId="0" xfId="0" applyNumberFormat="1" applyFont="1" applyFill="1"/>
    <xf numFmtId="49" fontId="0" fillId="0" borderId="0" xfId="0" applyNumberFormat="1" applyFont="1" applyBorder="1" applyAlignment="1">
      <alignment horizontal="left"/>
    </xf>
    <xf numFmtId="167" fontId="0" fillId="0" borderId="0" xfId="0" applyNumberFormat="1" applyFont="1" applyBorder="1"/>
    <xf numFmtId="167" fontId="1" fillId="0" borderId="2" xfId="8" applyNumberFormat="1"/>
    <xf numFmtId="4" fontId="1" fillId="0" borderId="2" xfId="8" applyNumberFormat="1"/>
    <xf numFmtId="167" fontId="4" fillId="0" borderId="2" xfId="7" applyNumberFormat="1"/>
    <xf numFmtId="166" fontId="4" fillId="0" borderId="2" xfId="7" applyNumberFormat="1"/>
    <xf numFmtId="167" fontId="2" fillId="0" borderId="0" xfId="1" applyNumberFormat="1" applyBorder="1"/>
    <xf numFmtId="167" fontId="4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4" fontId="0" fillId="0" borderId="0" xfId="0" applyNumberFormat="1" applyFont="1" applyBorder="1"/>
    <xf numFmtId="165" fontId="0" fillId="0" borderId="0" xfId="0" applyNumberFormat="1" applyFont="1" applyBorder="1"/>
    <xf numFmtId="49" fontId="4" fillId="0" borderId="1" xfId="6" applyNumberFormat="1"/>
    <xf numFmtId="167" fontId="4" fillId="0" borderId="1" xfId="6" applyNumberFormat="1"/>
    <xf numFmtId="3" fontId="4" fillId="0" borderId="1" xfId="6" applyNumberFormat="1"/>
    <xf numFmtId="49" fontId="4" fillId="0" borderId="2" xfId="7" applyNumberFormat="1"/>
    <xf numFmtId="167" fontId="4" fillId="0" borderId="0" xfId="3" applyNumberFormat="1" applyBorder="1"/>
    <xf numFmtId="49" fontId="4" fillId="0" borderId="0" xfId="3" applyNumberFormat="1" applyBorder="1"/>
    <xf numFmtId="164" fontId="4" fillId="0" borderId="2" xfId="7" applyNumberFormat="1"/>
    <xf numFmtId="165" fontId="4" fillId="0" borderId="2" xfId="7" applyNumberFormat="1"/>
    <xf numFmtId="3" fontId="4" fillId="0" borderId="2" xfId="7" applyNumberFormat="1"/>
    <xf numFmtId="168" fontId="4" fillId="0" borderId="2" xfId="7" applyNumberFormat="1"/>
    <xf numFmtId="167" fontId="4" fillId="0" borderId="3" xfId="9" applyNumberFormat="1" applyAlignment="1">
      <alignment horizontal="right" vertical="center" wrapText="1"/>
    </xf>
    <xf numFmtId="167" fontId="8" fillId="0" borderId="0" xfId="3" applyNumberFormat="1" applyFont="1" applyAlignment="1"/>
    <xf numFmtId="49" fontId="8" fillId="0" borderId="0" xfId="0" applyNumberFormat="1" applyFont="1" applyBorder="1"/>
    <xf numFmtId="167" fontId="8" fillId="0" borderId="0" xfId="0" applyNumberFormat="1" applyFont="1" applyBorder="1"/>
    <xf numFmtId="167" fontId="0" fillId="0" borderId="4" xfId="0" applyNumberFormat="1" applyFont="1" applyBorder="1"/>
    <xf numFmtId="4" fontId="0" fillId="0" borderId="4" xfId="0" applyNumberFormat="1" applyFont="1" applyBorder="1"/>
    <xf numFmtId="49" fontId="7" fillId="0" borderId="0" xfId="0" applyNumberFormat="1" applyFont="1" applyBorder="1"/>
    <xf numFmtId="167" fontId="0" fillId="0" borderId="0" xfId="0" applyNumberFormat="1" applyFont="1" applyProtection="1">
      <protection locked="0"/>
    </xf>
    <xf numFmtId="167" fontId="6" fillId="0" borderId="0" xfId="0" applyNumberFormat="1" applyFont="1" applyProtection="1">
      <protection locked="0"/>
    </xf>
    <xf numFmtId="167" fontId="7" fillId="0" borderId="0" xfId="0" applyNumberFormat="1" applyFont="1" applyProtection="1">
      <protection locked="0"/>
    </xf>
    <xf numFmtId="167" fontId="4" fillId="0" borderId="3" xfId="9" applyNumberFormat="1" applyProtection="1">
      <alignment horizontal="right" vertical="center" wrapText="1"/>
      <protection locked="0"/>
    </xf>
    <xf numFmtId="167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167" fontId="1" fillId="0" borderId="2" xfId="7" applyNumberFormat="1" applyFont="1" applyProtection="1">
      <protection locked="0"/>
    </xf>
    <xf numFmtId="4" fontId="4" fillId="0" borderId="2" xfId="8" applyNumberFormat="1" applyFont="1" applyProtection="1">
      <protection locked="0"/>
    </xf>
    <xf numFmtId="167" fontId="8" fillId="0" borderId="0" xfId="0" applyNumberFormat="1" applyFont="1" applyProtection="1">
      <protection locked="0"/>
    </xf>
    <xf numFmtId="167" fontId="4" fillId="0" borderId="3" xfId="9" applyNumberFormat="1" applyAlignment="1" applyProtection="1">
      <alignment horizontal="left" vertical="center" wrapText="1"/>
      <protection locked="0"/>
    </xf>
    <xf numFmtId="167" fontId="4" fillId="0" borderId="3" xfId="9" applyNumberFormat="1" applyAlignment="1" applyProtection="1">
      <alignment horizontal="right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166" fontId="0" fillId="0" borderId="0" xfId="0" applyNumberFormat="1" applyFont="1" applyProtection="1">
      <protection locked="0"/>
    </xf>
    <xf numFmtId="4" fontId="4" fillId="0" borderId="2" xfId="7" applyNumberFormat="1" applyProtection="1">
      <protection locked="0"/>
    </xf>
    <xf numFmtId="166" fontId="4" fillId="0" borderId="2" xfId="7" applyNumberFormat="1" applyProtection="1">
      <protection locked="0"/>
    </xf>
    <xf numFmtId="167" fontId="4" fillId="0" borderId="0" xfId="7" applyNumberFormat="1" applyBorder="1" applyProtection="1">
      <protection locked="0"/>
    </xf>
    <xf numFmtId="4" fontId="4" fillId="0" borderId="0" xfId="7" applyNumberFormat="1" applyBorder="1" applyProtection="1">
      <protection locked="0"/>
    </xf>
    <xf numFmtId="166" fontId="4" fillId="0" borderId="0" xfId="7" applyNumberFormat="1" applyBorder="1" applyProtection="1">
      <protection locked="0"/>
    </xf>
    <xf numFmtId="167" fontId="8" fillId="0" borderId="0" xfId="7" applyNumberFormat="1" applyFont="1" applyBorder="1" applyProtection="1">
      <protection locked="0"/>
    </xf>
    <xf numFmtId="168" fontId="0" fillId="0" borderId="0" xfId="0" applyNumberFormat="1" applyFont="1" applyProtection="1">
      <protection locked="0"/>
    </xf>
    <xf numFmtId="167" fontId="1" fillId="0" borderId="1" xfId="5" applyNumberFormat="1" applyFont="1" applyProtection="1">
      <protection locked="0"/>
    </xf>
    <xf numFmtId="168" fontId="0" fillId="0" borderId="1" xfId="5" applyNumberFormat="1" applyFont="1" applyProtection="1">
      <protection locked="0"/>
    </xf>
    <xf numFmtId="167" fontId="1" fillId="0" borderId="2" xfId="8" applyNumberFormat="1" applyFont="1" applyProtection="1">
      <protection locked="0"/>
    </xf>
    <xf numFmtId="168" fontId="1" fillId="0" borderId="2" xfId="8" applyNumberFormat="1" applyProtection="1">
      <protection locked="0"/>
    </xf>
    <xf numFmtId="167" fontId="0" fillId="0" borderId="1" xfId="5" applyNumberFormat="1" applyFont="1" applyProtection="1">
      <protection locked="0"/>
    </xf>
    <xf numFmtId="166" fontId="0" fillId="0" borderId="1" xfId="5" applyNumberFormat="1" applyFont="1" applyProtection="1">
      <protection locked="0"/>
    </xf>
    <xf numFmtId="166" fontId="1" fillId="0" borderId="2" xfId="8" applyNumberFormat="1" applyProtection="1">
      <protection locked="0"/>
    </xf>
    <xf numFmtId="168" fontId="9" fillId="0" borderId="0" xfId="0" applyNumberFormat="1" applyFont="1" applyProtection="1"/>
    <xf numFmtId="167" fontId="4" fillId="0" borderId="0" xfId="9" applyNumberFormat="1" applyBorder="1" applyAlignment="1">
      <alignment horizontal="left" vertical="center" wrapText="1"/>
    </xf>
    <xf numFmtId="167" fontId="0" fillId="0" borderId="0" xfId="0" applyNumberFormat="1" applyFont="1" applyBorder="1" applyProtection="1">
      <protection locked="0"/>
    </xf>
    <xf numFmtId="167" fontId="4" fillId="0" borderId="3" xfId="9" applyNumberFormat="1" applyAlignment="1">
      <alignment horizontal="center" vertical="center" wrapText="1"/>
    </xf>
    <xf numFmtId="167" fontId="4" fillId="0" borderId="2" xfId="9" applyNumberFormat="1" applyBorder="1" applyAlignment="1">
      <alignment horizontal="left" vertical="center" wrapText="1"/>
    </xf>
  </cellXfs>
  <cellStyles count="10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strane gotovine i čekova u 2014. </a:t>
            </a:r>
          </a:p>
        </c:rich>
      </c:tx>
      <c:layout>
        <c:manualLayout>
          <c:xMode val="edge"/>
          <c:yMode val="edge"/>
          <c:x val="0.22290245664364175"/>
          <c:y val="2.7491373860415582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2014.'!$B$6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 2014.'!$C$5:$N$5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2014.'!$C$6:$N$6</c:f>
              <c:numCache>
                <c:formatCode>#,##0.00</c:formatCode>
                <c:ptCount val="12"/>
                <c:pt idx="0">
                  <c:v>1040070690.9999999</c:v>
                </c:pt>
                <c:pt idx="1">
                  <c:v>1036227628.0000001</c:v>
                </c:pt>
                <c:pt idx="2">
                  <c:v>1308589595</c:v>
                </c:pt>
                <c:pt idx="3">
                  <c:v>1669573550</c:v>
                </c:pt>
                <c:pt idx="4">
                  <c:v>1696921504</c:v>
                </c:pt>
                <c:pt idx="5">
                  <c:v>2156203590</c:v>
                </c:pt>
                <c:pt idx="6">
                  <c:v>2893972766</c:v>
                </c:pt>
                <c:pt idx="7">
                  <c:v>3580994073</c:v>
                </c:pt>
                <c:pt idx="8">
                  <c:v>1892170019</c:v>
                </c:pt>
                <c:pt idx="9">
                  <c:v>1609142445</c:v>
                </c:pt>
                <c:pt idx="10">
                  <c:v>1174047275</c:v>
                </c:pt>
                <c:pt idx="11">
                  <c:v>1439103080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9-4911-97DF-7FBA998D7954}"/>
            </c:ext>
          </c:extLst>
        </c:ser>
        <c:ser>
          <c:idx val="1"/>
          <c:order val="1"/>
          <c:tx>
            <c:strRef>
              <c:f>' 2014.'!$B$7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 2014.'!$C$5:$N$5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2014.'!$C$7:$N$7</c:f>
              <c:numCache>
                <c:formatCode>#,##0.00</c:formatCode>
                <c:ptCount val="12"/>
                <c:pt idx="0">
                  <c:v>476159841</c:v>
                </c:pt>
                <c:pt idx="1">
                  <c:v>425763152</c:v>
                </c:pt>
                <c:pt idx="2">
                  <c:v>516029908</c:v>
                </c:pt>
                <c:pt idx="3">
                  <c:v>584338023</c:v>
                </c:pt>
                <c:pt idx="4">
                  <c:v>588560654</c:v>
                </c:pt>
                <c:pt idx="5">
                  <c:v>665040964</c:v>
                </c:pt>
                <c:pt idx="6">
                  <c:v>840841413</c:v>
                </c:pt>
                <c:pt idx="7">
                  <c:v>994839010</c:v>
                </c:pt>
                <c:pt idx="8">
                  <c:v>744555815</c:v>
                </c:pt>
                <c:pt idx="9">
                  <c:v>674389010</c:v>
                </c:pt>
                <c:pt idx="10">
                  <c:v>516877820.00000006</c:v>
                </c:pt>
                <c:pt idx="11">
                  <c:v>654985922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9-4911-97DF-7FBA998D7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29099264"/>
        <c:axId val="129100800"/>
      </c:barChart>
      <c:catAx>
        <c:axId val="129099264"/>
        <c:scaling>
          <c:orientation val="minMax"/>
        </c:scaling>
        <c:delete val="0"/>
        <c:axPos val="b"/>
        <c:numFmt formatCode="m\/yy/" sourceLinked="0"/>
        <c:majorTickMark val="none"/>
        <c:minorTickMark val="none"/>
        <c:tickLblPos val="nextTo"/>
        <c:crossAx val="129100800"/>
        <c:crosses val="autoZero"/>
        <c:auto val="1"/>
        <c:lblAlgn val="ctr"/>
        <c:lblOffset val="100"/>
        <c:noMultiLvlLbl val="0"/>
      </c:catAx>
      <c:valAx>
        <c:axId val="12910080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12909926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5178117283950638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/>
                    <a:t>mil.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veljači 2014.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10353535353525"/>
          <c:y val="0.26556736111111112"/>
          <c:w val="0.49885505050505052"/>
          <c:h val="0.68592569444444751"/>
        </c:manualLayout>
      </c:layout>
      <c:pieChart>
        <c:varyColors val="1"/>
        <c:ser>
          <c:idx val="0"/>
          <c:order val="0"/>
          <c:tx>
            <c:strRef>
              <c:f>' 2014.'!$B$66:$B$69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6.2036616161616487E-2"/>
                  <c:y val="-8.8988541666666726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</a:t>
                    </a:r>
                    <a:r>
                      <a:rPr lang="en-US"/>
                      <a:t>uro 87,256%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A4-4A9A-8482-724E5F75BA1B}"/>
                </c:ext>
              </c:extLst>
            </c:dLbl>
            <c:dLbl>
              <c:idx val="1"/>
              <c:layout>
                <c:manualLayout>
                  <c:x val="-6.3266161616161623E-2"/>
                  <c:y val="9.90131944444444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5,947%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A4-4A9A-8482-724E5F75BA1B}"/>
                </c:ext>
              </c:extLst>
            </c:dLbl>
            <c:dLbl>
              <c:idx val="2"/>
              <c:layout>
                <c:manualLayout>
                  <c:x val="2.6705808080808188E-2"/>
                  <c:y val="1.24409722222222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3,707%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A4-4A9A-8482-724E5F75BA1B}"/>
                </c:ext>
              </c:extLst>
            </c:dLbl>
            <c:dLbl>
              <c:idx val="3"/>
              <c:layout>
                <c:manualLayout>
                  <c:x val="0.14571792929293001"/>
                  <c:y val="8.37118055555557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3,090%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3A4-4A9A-8482-724E5F75BA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2014.'!$D$66:$D$69</c:f>
              <c:numCache>
                <c:formatCode>0.00000</c:formatCode>
                <c:ptCount val="4"/>
                <c:pt idx="0">
                  <c:v>0.87256051026532466</c:v>
                </c:pt>
                <c:pt idx="1">
                  <c:v>5.9465885961332808E-2</c:v>
                </c:pt>
                <c:pt idx="2">
                  <c:v>3.7073836402716574E-2</c:v>
                </c:pt>
                <c:pt idx="3">
                  <c:v>3.0899767370625948E-2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A4-4A9A-8482-724E5F75B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Odnos otkupa i prodaje strane gotovine i čekova u ožujku 2014.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804292929292932"/>
          <c:y val="0.24843715277777886"/>
          <c:w val="0.49371464646464785"/>
          <c:h val="0.67885763888889417"/>
        </c:manualLayout>
      </c:layout>
      <c:pieChart>
        <c:varyColors val="1"/>
        <c:ser>
          <c:idx val="0"/>
          <c:order val="0"/>
          <c:tx>
            <c:strRef>
              <c:f>' 2014.'!$B$77:$B$79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5567929292929288E-2"/>
                  <c:y val="-6.890555555555547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</a:t>
                    </a:r>
                    <a:r>
                      <a:rPr lang="en-US"/>
                      <a:t>tkup strane gotovine 71,718%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7B1-4010-BAF5-26773F7CFD5E}"/>
                </c:ext>
              </c:extLst>
            </c:dLbl>
            <c:dLbl>
              <c:idx val="1"/>
              <c:layout>
                <c:manualLayout>
                  <c:x val="-4.3051010101010097E-2"/>
                  <c:y val="6.29947916666668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Prodaja strane gotovine 28,282%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7B1-4010-BAF5-26773F7CFD5E}"/>
                </c:ext>
              </c:extLst>
            </c:dLbl>
            <c:dLbl>
              <c:idx val="2"/>
              <c:layout>
                <c:manualLayout>
                  <c:x val="0.11917651515151546"/>
                  <c:y val="7.6776041666666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čekova 0,000 %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7B1-4010-BAF5-26773F7CFD5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2014.'!$E$77:$E$79</c:f>
              <c:numCache>
                <c:formatCode>#,##0.00000</c:formatCode>
                <c:ptCount val="3"/>
                <c:pt idx="0">
                  <c:v>0.71718430820696977</c:v>
                </c:pt>
                <c:pt idx="1">
                  <c:v>0.28281507851448195</c:v>
                </c:pt>
                <c:pt idx="2">
                  <c:v>6.1327854830016034E-7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B1-4010-BAF5-26773F7CF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</a:t>
            </a:r>
            <a:r>
              <a:rPr lang="en-US" sz="1000"/>
              <a:t>e</a:t>
            </a:r>
            <a:r>
              <a:rPr lang="hr-HR" sz="1000"/>
              <a:t>njača u ožujku 2014.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314823232323225"/>
          <c:y val="0.26424374999999994"/>
          <c:w val="0.49507146464646584"/>
          <c:h val="0.68072326388889171"/>
        </c:manualLayout>
      </c:layout>
      <c:pieChart>
        <c:varyColors val="1"/>
        <c:ser>
          <c:idx val="0"/>
          <c:order val="0"/>
          <c:tx>
            <c:strRef>
              <c:f>' 2014.'!$B$66:$B$69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5.9769696969697257E-2"/>
                  <c:y val="-6.2268749999999998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E</a:t>
                    </a:r>
                    <a:r>
                      <a:rPr lang="en-US"/>
                      <a:t>uro 87,952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F64-4BFA-B70C-8ECF4FDE7F7D}"/>
                </c:ext>
              </c:extLst>
            </c:dLbl>
            <c:dLbl>
              <c:idx val="1"/>
              <c:layout>
                <c:manualLayout>
                  <c:x val="-6.7889898989898986E-2"/>
                  <c:y val="0.12864618055555554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A</a:t>
                    </a:r>
                    <a:r>
                      <a:rPr lang="en-US"/>
                      <a:t>merički dolar 5,713%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F64-4BFA-B70C-8ECF4FDE7F7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/>
                      <a:t>Š</a:t>
                    </a:r>
                    <a:r>
                      <a:rPr lang="en-US"/>
                      <a:t>vicarski franak 3,764%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F64-4BFA-B70C-8ECF4FDE7F7D}"/>
                </c:ext>
              </c:extLst>
            </c:dLbl>
            <c:dLbl>
              <c:idx val="3"/>
              <c:layout>
                <c:manualLayout>
                  <c:x val="0.17759267676767676"/>
                  <c:y val="2.29961805555555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2,571%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F64-4BFA-B70C-8ECF4FDE7F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2014.'!$E$66:$E$69</c:f>
              <c:numCache>
                <c:formatCode>0.00000</c:formatCode>
                <c:ptCount val="4"/>
                <c:pt idx="0">
                  <c:v>0.87952093922126628</c:v>
                </c:pt>
                <c:pt idx="1">
                  <c:v>5.7131727918398774E-2</c:v>
                </c:pt>
                <c:pt idx="2">
                  <c:v>3.7638945482651676E-2</c:v>
                </c:pt>
                <c:pt idx="3">
                  <c:v>2.5708387377683273E-2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64-4BFA-B70C-8ECF4FDE7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</a:t>
            </a:r>
            <a:r>
              <a:rPr lang="en-US" sz="1000"/>
              <a:t>otkup</a:t>
            </a:r>
            <a:r>
              <a:rPr lang="hr-HR" sz="1000"/>
              <a:t>a i prodaje strane gotovine i </a:t>
            </a:r>
            <a:r>
              <a:rPr lang="en-US" sz="1000"/>
              <a:t>čekova</a:t>
            </a:r>
            <a:r>
              <a:rPr lang="hr-HR" sz="1000"/>
              <a:t> u travnju 2014.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113661616161616"/>
          <c:y val="0.22733472222222223"/>
          <c:w val="0.51929393939393942"/>
          <c:h val="0.71402916666666671"/>
        </c:manualLayout>
      </c:layout>
      <c:pieChart>
        <c:varyColors val="1"/>
        <c:ser>
          <c:idx val="0"/>
          <c:order val="0"/>
          <c:tx>
            <c:strRef>
              <c:f>' 2014.'!$B$77:$B$79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6.9161363636363632E-2"/>
                  <c:y val="-0.1146527777777777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strane gotovine</a:t>
                    </a:r>
                    <a:r>
                      <a:rPr lang="en-US" baseline="0"/>
                      <a:t> </a:t>
                    </a:r>
                    <a:r>
                      <a:rPr lang="en-US"/>
                      <a:t>74,074%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4A6-43CF-8140-5011D6FAA9A2}"/>
                </c:ext>
              </c:extLst>
            </c:dLbl>
            <c:dLbl>
              <c:idx val="1"/>
              <c:layout>
                <c:manualLayout>
                  <c:x val="-5.1356565656565663E-2"/>
                  <c:y val="8.08986111111111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Prodaja strane gotovine</a:t>
                    </a:r>
                    <a:r>
                      <a:rPr lang="en-US" baseline="0"/>
                      <a:t> </a:t>
                    </a:r>
                    <a:r>
                      <a:rPr lang="en-US"/>
                      <a:t>25,926%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4A6-43CF-8140-5011D6FAA9A2}"/>
                </c:ext>
              </c:extLst>
            </c:dLbl>
            <c:dLbl>
              <c:idx val="2"/>
              <c:layout>
                <c:manualLayout>
                  <c:x val="0.11628712121212122"/>
                  <c:y val="6.96569444444445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čekova 0,000%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4A6-43CF-8140-5011D6FAA9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2014.'!$F$77:$F$79</c:f>
              <c:numCache>
                <c:formatCode>#,##0.00000</c:formatCode>
                <c:ptCount val="3"/>
                <c:pt idx="0">
                  <c:v>0.74074452698149396</c:v>
                </c:pt>
                <c:pt idx="1">
                  <c:v>0.25925507903676753</c:v>
                </c:pt>
                <c:pt idx="2">
                  <c:v>3.9398173851960605E-7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A6-43CF-8140-5011D6FAA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Udio pojedinih valuta u ukupnom prometu ovlaštenih mjenjača u travnju 2014.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242752525252532"/>
          <c:y val="0.26222361111111109"/>
          <c:w val="0.50128686868686856"/>
          <c:h val="0.6892694444444446"/>
        </c:manualLayout>
      </c:layout>
      <c:pieChart>
        <c:varyColors val="1"/>
        <c:ser>
          <c:idx val="0"/>
          <c:order val="0"/>
          <c:tx>
            <c:strRef>
              <c:f>' 2014.'!$B$66:$B$69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8.4528030303030799E-2"/>
                  <c:y val="-0.11088368055555556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Euro</a:t>
                    </a:r>
                    <a:r>
                      <a:rPr lang="en-US"/>
                      <a:t> 87,541%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F40-4994-8E85-92882F9C6F31}"/>
                </c:ext>
              </c:extLst>
            </c:dLbl>
            <c:dLbl>
              <c:idx val="1"/>
              <c:layout>
                <c:manualLayout>
                  <c:x val="-4.3607070707070705E-2"/>
                  <c:y val="0.124891666666666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5,116%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F40-4994-8E85-92882F9C6F31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Švicarski franak 4,671%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F40-4994-8E85-92882F9C6F31}"/>
                </c:ext>
              </c:extLst>
            </c:dLbl>
            <c:dLbl>
              <c:idx val="3"/>
              <c:layout>
                <c:manualLayout>
                  <c:x val="0.13355176767676769"/>
                  <c:y val="2.11927083333333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2,672%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F40-4994-8E85-92882F9C6F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2014.'!$F$66:$F$69</c:f>
              <c:numCache>
                <c:formatCode>0.00000</c:formatCode>
                <c:ptCount val="4"/>
                <c:pt idx="0">
                  <c:v>0.87541450322904923</c:v>
                </c:pt>
                <c:pt idx="1">
                  <c:v>5.1155587193925822E-2</c:v>
                </c:pt>
                <c:pt idx="2">
                  <c:v>4.6707819091534521E-2</c:v>
                </c:pt>
                <c:pt idx="3">
                  <c:v>2.6722090485490423E-2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40-4994-8E85-92882F9C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svibnju 2014.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237222222222221"/>
          <c:y val="0.23690520833333398"/>
          <c:w val="0.51079999999999992"/>
          <c:h val="0.70234999999999992"/>
        </c:manualLayout>
      </c:layout>
      <c:pieChart>
        <c:varyColors val="1"/>
        <c:ser>
          <c:idx val="0"/>
          <c:order val="0"/>
          <c:tx>
            <c:strRef>
              <c:f>' 2014.'!$B$77:$B$79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4.8743686868687033E-2"/>
                  <c:y val="-0.119062500000000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strane gotovine 74,246%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68C-4A6F-8221-8E86F481D4DA}"/>
                </c:ext>
              </c:extLst>
            </c:dLbl>
            <c:dLbl>
              <c:idx val="1"/>
              <c:layout>
                <c:manualLayout>
                  <c:x val="-7.1243181818181817E-2"/>
                  <c:y val="9.31434027777780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Prodaja strane gotovine 25,752%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68C-4A6F-8221-8E86F481D4DA}"/>
                </c:ext>
              </c:extLst>
            </c:dLbl>
            <c:dLbl>
              <c:idx val="2"/>
              <c:layout>
                <c:manualLayout>
                  <c:x val="0.14415934343434395"/>
                  <c:y val="9.19190972222222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čekova 0,002%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68C-4A6F-8221-8E86F481D4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2014.'!$G$77:$G$79</c:f>
              <c:numCache>
                <c:formatCode>#,##0.00000</c:formatCode>
                <c:ptCount val="3"/>
                <c:pt idx="0">
                  <c:v>0.74246005818086114</c:v>
                </c:pt>
                <c:pt idx="1">
                  <c:v>0.2575214389400628</c:v>
                </c:pt>
                <c:pt idx="2">
                  <c:v>1.8502879076074588E-5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8C-4A6F-8221-8E86F481D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Udio pojedinih valuta u ukupnom prometu ovlaštenih mjenjača u svibnju 2014. 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6788434343434497"/>
          <c:y val="0.23801215277777851"/>
          <c:w val="0.49667828282828408"/>
          <c:h val="0.68293263888889089"/>
        </c:manualLayout>
      </c:layout>
      <c:pieChart>
        <c:varyColors val="1"/>
        <c:ser>
          <c:idx val="0"/>
          <c:order val="0"/>
          <c:tx>
            <c:strRef>
              <c:f>' 2014.'!$B$66:$B$69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0.11955416391664522"/>
                  <c:y val="-6.9438380721142084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</a:t>
                    </a:r>
                    <a:r>
                      <a:rPr lang="en-US"/>
                      <a:t>uro 86,982%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C11-4148-9C10-487D38E42A49}"/>
                </c:ext>
              </c:extLst>
            </c:dLbl>
            <c:dLbl>
              <c:idx val="1"/>
              <c:layout>
                <c:manualLayout>
                  <c:x val="-5.3749242424242415E-2"/>
                  <c:y val="0.1238454861111111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6,058%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C11-4148-9C10-487D38E42A49}"/>
                </c:ext>
              </c:extLst>
            </c:dLbl>
            <c:dLbl>
              <c:idx val="2"/>
              <c:layout>
                <c:manualLayout>
                  <c:x val="8.1676767676767698E-3"/>
                  <c:y val="1.52090277777777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3,502%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C11-4148-9C10-487D38E42A49}"/>
                </c:ext>
              </c:extLst>
            </c:dLbl>
            <c:dLbl>
              <c:idx val="3"/>
              <c:layout>
                <c:manualLayout>
                  <c:x val="0.18292222222222301"/>
                  <c:y val="1.02923611111111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3,459%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C11-4148-9C10-487D38E42A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2014.'!$G$66:$G$69</c:f>
              <c:numCache>
                <c:formatCode>0.00000</c:formatCode>
                <c:ptCount val="4"/>
                <c:pt idx="0">
                  <c:v>0.86981779491975364</c:v>
                </c:pt>
                <c:pt idx="1">
                  <c:v>6.0577959672700278E-2</c:v>
                </c:pt>
                <c:pt idx="2">
                  <c:v>3.501706793897448E-2</c:v>
                </c:pt>
                <c:pt idx="3">
                  <c:v>3.4587177468571609E-2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11-4148-9C10-487D38E42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</a:t>
            </a:r>
            <a:r>
              <a:rPr lang="en-US" sz="1000"/>
              <a:t>otkup</a:t>
            </a:r>
            <a:r>
              <a:rPr lang="hr-HR" sz="1000"/>
              <a:t>a i prodaje </a:t>
            </a:r>
            <a:r>
              <a:rPr lang="en-US" sz="1000"/>
              <a:t>strane gotovine </a:t>
            </a:r>
            <a:r>
              <a:rPr lang="hr-HR" sz="1000"/>
              <a:t> i</a:t>
            </a:r>
            <a:r>
              <a:rPr lang="en-US" sz="1000"/>
              <a:t> čekova</a:t>
            </a:r>
            <a:r>
              <a:rPr lang="hr-HR" sz="1000"/>
              <a:t> u lipnju 2014.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969015151515206"/>
          <c:y val="0.24237743055555591"/>
          <c:w val="0.50208686868686858"/>
          <c:h val="0.6903694444444447"/>
        </c:manualLayout>
      </c:layout>
      <c:pieChart>
        <c:varyColors val="1"/>
        <c:ser>
          <c:idx val="0"/>
          <c:order val="0"/>
          <c:tx>
            <c:strRef>
              <c:f>' 2014.'!$B$77:$B$79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5.6503535353535424E-2"/>
                  <c:y val="-7.6134375000000004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Otkup strane gotovine 76,425%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31D-4FDA-9D94-5A5D98FB4580}"/>
                </c:ext>
              </c:extLst>
            </c:dLbl>
            <c:dLbl>
              <c:idx val="1"/>
              <c:layout>
                <c:manualLayout>
                  <c:x val="-8.0247979797980026E-2"/>
                  <c:y val="9.9381597222222229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Prodaja</a:t>
                    </a:r>
                    <a:r>
                      <a:rPr lang="en-US" b="0" baseline="0"/>
                      <a:t> strane gotovine </a:t>
                    </a:r>
                    <a:r>
                      <a:rPr lang="en-US" b="0"/>
                      <a:t>23,573%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1D-4FDA-9D94-5A5D98FB4580}"/>
                </c:ext>
              </c:extLst>
            </c:dLbl>
            <c:dLbl>
              <c:idx val="2"/>
              <c:layout>
                <c:manualLayout>
                  <c:x val="5.1508256349846113E-2"/>
                  <c:y val="3.3724152433468074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Otkup čekova 0,003%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31D-4FDA-9D94-5A5D98FB45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2014.'!$H$77:$H$79</c:f>
              <c:numCache>
                <c:formatCode>#,##0.00000</c:formatCode>
                <c:ptCount val="3"/>
                <c:pt idx="0">
                  <c:v>0.76424778913370306</c:v>
                </c:pt>
                <c:pt idx="1">
                  <c:v>0.2357260957959478</c:v>
                </c:pt>
                <c:pt idx="2">
                  <c:v>2.6115070349197384E-5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1D-4FDA-9D94-5A5D98FB4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lipnju 2014.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949823232323233"/>
          <c:y val="0.28809236111111108"/>
          <c:w val="0.48068762626262751"/>
          <c:h val="0.66094548611111592"/>
        </c:manualLayout>
      </c:layout>
      <c:pieChart>
        <c:varyColors val="1"/>
        <c:ser>
          <c:idx val="0"/>
          <c:order val="0"/>
          <c:tx>
            <c:strRef>
              <c:f>' 2014.'!$B$66:$B$69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5.9420202020202033E-2"/>
                  <c:y val="-8.4368055555555557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Euro</a:t>
                    </a:r>
                    <a:r>
                      <a:rPr lang="en-US"/>
                      <a:t> 87,966%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E58-4264-9CDA-F12AB8C81F7F}"/>
                </c:ext>
              </c:extLst>
            </c:dLbl>
            <c:dLbl>
              <c:idx val="1"/>
              <c:layout>
                <c:manualLayout>
                  <c:x val="-6.0498232323232558E-2"/>
                  <c:y val="7.29034722222224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5,133%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58-4264-9CDA-F12AB8C81F7F}"/>
                </c:ext>
              </c:extLst>
            </c:dLbl>
            <c:dLbl>
              <c:idx val="2"/>
              <c:layout>
                <c:manualLayout>
                  <c:x val="5.6085479797979766E-2"/>
                  <c:y val="-2.52329861111111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2,652%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E58-4264-9CDA-F12AB8C81F7F}"/>
                </c:ext>
              </c:extLst>
            </c:dLbl>
            <c:dLbl>
              <c:idx val="3"/>
              <c:layout>
                <c:manualLayout>
                  <c:x val="0.18588131313131381"/>
                  <c:y val="6.7847222222222538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4,248%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58-4264-9CDA-F12AB8C81F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2014.'!$H$66:$H$69</c:f>
              <c:numCache>
                <c:formatCode>0.00000</c:formatCode>
                <c:ptCount val="4"/>
                <c:pt idx="0">
                  <c:v>0.87966449965542404</c:v>
                </c:pt>
                <c:pt idx="1">
                  <c:v>5.1328231646805333E-2</c:v>
                </c:pt>
                <c:pt idx="2">
                  <c:v>2.6524374107839217E-2</c:v>
                </c:pt>
                <c:pt idx="3">
                  <c:v>4.2482894589931416E-2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58-4264-9CDA-F12AB8C81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srpnju 2014.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960227272727337"/>
          <c:y val="0.24341562500000041"/>
          <c:w val="0.50483257575757556"/>
          <c:h val="0.69414479166666654"/>
        </c:manualLayout>
      </c:layout>
      <c:pieChart>
        <c:varyColors val="1"/>
        <c:ser>
          <c:idx val="0"/>
          <c:order val="0"/>
          <c:tx>
            <c:strRef>
              <c:f>' 2014.'!$B$77:$B$79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7.8738500882655937E-2"/>
                  <c:y val="-3.5157046810590141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</a:t>
                    </a:r>
                    <a:r>
                      <a:rPr lang="en-US"/>
                      <a:t>tkup strane gotovine 77,486%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B23-4BC9-AB5A-C5E4832C235B}"/>
                </c:ext>
              </c:extLst>
            </c:dLbl>
            <c:dLbl>
              <c:idx val="1"/>
              <c:layout>
                <c:manualLayout>
                  <c:x val="-0.13457267545698787"/>
                  <c:y val="0.1474744035373974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Prodaja strane gotovine 22,514%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B23-4BC9-AB5A-C5E4832C235B}"/>
                </c:ext>
              </c:extLst>
            </c:dLbl>
            <c:dLbl>
              <c:idx val="2"/>
              <c:layout>
                <c:manualLayout>
                  <c:x val="0.10275580808080809"/>
                  <c:y val="9.08194444444444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čekova 0,001%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B23-4BC9-AB5A-C5E4832C23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2014.'!$I$77:$I$79</c:f>
              <c:numCache>
                <c:formatCode>#,##0.00000</c:formatCode>
                <c:ptCount val="3"/>
                <c:pt idx="0">
                  <c:v>0.77485544562617448</c:v>
                </c:pt>
                <c:pt idx="1">
                  <c:v>0.22513607711137482</c:v>
                </c:pt>
                <c:pt idx="2">
                  <c:v>8.4772624507057166E-6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23-4BC9-AB5A-C5E4832C2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2014.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 2014.'!$B$6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 2014.'!$C$5:$N$5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2014.'!$C$6:$N$6</c:f>
              <c:numCache>
                <c:formatCode>#,##0.00</c:formatCode>
                <c:ptCount val="12"/>
                <c:pt idx="0">
                  <c:v>1040070690.9999999</c:v>
                </c:pt>
                <c:pt idx="1">
                  <c:v>1036227628.0000001</c:v>
                </c:pt>
                <c:pt idx="2">
                  <c:v>1308589595</c:v>
                </c:pt>
                <c:pt idx="3">
                  <c:v>1669573550</c:v>
                </c:pt>
                <c:pt idx="4">
                  <c:v>1696921504</c:v>
                </c:pt>
                <c:pt idx="5">
                  <c:v>2156203590</c:v>
                </c:pt>
                <c:pt idx="6">
                  <c:v>2893972766</c:v>
                </c:pt>
                <c:pt idx="7">
                  <c:v>3580994073</c:v>
                </c:pt>
                <c:pt idx="8">
                  <c:v>1892170019</c:v>
                </c:pt>
                <c:pt idx="9">
                  <c:v>1609142445</c:v>
                </c:pt>
                <c:pt idx="10">
                  <c:v>1174047275</c:v>
                </c:pt>
                <c:pt idx="11">
                  <c:v>1439103080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A-4A3A-9D10-421E33E11439}"/>
            </c:ext>
          </c:extLst>
        </c:ser>
        <c:ser>
          <c:idx val="1"/>
          <c:order val="1"/>
          <c:tx>
            <c:strRef>
              <c:f>' 2014.'!$B$7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 2014.'!$C$5:$N$5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2014.'!$C$7:$N$7</c:f>
              <c:numCache>
                <c:formatCode>#,##0.00</c:formatCode>
                <c:ptCount val="12"/>
                <c:pt idx="0">
                  <c:v>476159841</c:v>
                </c:pt>
                <c:pt idx="1">
                  <c:v>425763152</c:v>
                </c:pt>
                <c:pt idx="2">
                  <c:v>516029908</c:v>
                </c:pt>
                <c:pt idx="3">
                  <c:v>584338023</c:v>
                </c:pt>
                <c:pt idx="4">
                  <c:v>588560654</c:v>
                </c:pt>
                <c:pt idx="5">
                  <c:v>665040964</c:v>
                </c:pt>
                <c:pt idx="6">
                  <c:v>840841413</c:v>
                </c:pt>
                <c:pt idx="7">
                  <c:v>994839010</c:v>
                </c:pt>
                <c:pt idx="8">
                  <c:v>744555815</c:v>
                </c:pt>
                <c:pt idx="9">
                  <c:v>674389010</c:v>
                </c:pt>
                <c:pt idx="10">
                  <c:v>516877820.00000006</c:v>
                </c:pt>
                <c:pt idx="11">
                  <c:v>654985922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7A-4A3A-9D10-421E33E11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29798528"/>
        <c:axId val="129800064"/>
      </c:barChart>
      <c:catAx>
        <c:axId val="12979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9800064"/>
        <c:crosses val="autoZero"/>
        <c:auto val="1"/>
        <c:lblAlgn val="ctr"/>
        <c:lblOffset val="100"/>
        <c:noMultiLvlLbl val="0"/>
      </c:catAx>
      <c:valAx>
        <c:axId val="12980006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7985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srpnju 2014.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743535353535324"/>
          <c:y val="0.26835729166666772"/>
          <c:w val="0.49682601010101146"/>
          <c:h val="0.68313576388888964"/>
        </c:manualLayout>
      </c:layout>
      <c:pieChart>
        <c:varyColors val="1"/>
        <c:ser>
          <c:idx val="0"/>
          <c:order val="0"/>
          <c:tx>
            <c:strRef>
              <c:f>' 2014.'!$B$66:$B$69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6.0578787878787892E-2"/>
                  <c:y val="-8.9723958333333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86,626%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8A5-40B6-A73A-6CD113B0A75C}"/>
                </c:ext>
              </c:extLst>
            </c:dLbl>
            <c:dLbl>
              <c:idx val="1"/>
              <c:layout>
                <c:manualLayout>
                  <c:x val="-4.8042424242424497E-2"/>
                  <c:y val="0.1432725694444443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4,582%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8A5-40B6-A73A-6CD113B0A75C}"/>
                </c:ext>
              </c:extLst>
            </c:dLbl>
            <c:dLbl>
              <c:idx val="2"/>
              <c:layout>
                <c:manualLayout>
                  <c:x val="8.5611868686869236E-2"/>
                  <c:y val="-2.45968750000000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3,830%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8A5-40B6-A73A-6CD113B0A75C}"/>
                </c:ext>
              </c:extLst>
            </c:dLbl>
            <c:dLbl>
              <c:idx val="3"/>
              <c:layout>
                <c:manualLayout>
                  <c:x val="0.26986919191919301"/>
                  <c:y val="2.04260416666666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4,962%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8A5-40B6-A73A-6CD113B0A75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2014.'!$I$66:$I$69</c:f>
              <c:numCache>
                <c:formatCode>0.00000</c:formatCode>
                <c:ptCount val="4"/>
                <c:pt idx="0">
                  <c:v>0.86625986004644007</c:v>
                </c:pt>
                <c:pt idx="1">
                  <c:v>4.5819627911399763E-2</c:v>
                </c:pt>
                <c:pt idx="2">
                  <c:v>3.8296320819446047E-2</c:v>
                </c:pt>
                <c:pt idx="3">
                  <c:v>4.9624191222714123E-2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A5-40B6-A73A-6CD113B0A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kolovozu 2014.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946868686868824"/>
          <c:y val="0.24497812499999999"/>
          <c:w val="0.49567146464646578"/>
          <c:h val="0.68154826388889134"/>
        </c:manualLayout>
      </c:layout>
      <c:pieChart>
        <c:varyColors val="1"/>
        <c:ser>
          <c:idx val="0"/>
          <c:order val="0"/>
          <c:tx>
            <c:strRef>
              <c:f>' 2014.'!$B$77:$B$79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5.9297474747474904E-2"/>
                  <c:y val="-9.26041666666671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strane gotovine 78,258%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AE-4857-97B4-C90FE14E77E4}"/>
                </c:ext>
              </c:extLst>
            </c:dLbl>
            <c:dLbl>
              <c:idx val="1"/>
              <c:layout>
                <c:manualLayout>
                  <c:x val="-8.0705555555555725E-2"/>
                  <c:y val="0.1132350694444444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Prodaja strane gotovine</a:t>
                    </a:r>
                    <a:r>
                      <a:rPr lang="en-US" baseline="0"/>
                      <a:t> </a:t>
                    </a:r>
                    <a:r>
                      <a:rPr lang="en-US"/>
                      <a:t>21,741%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AE-4857-97B4-C90FE14E77E4}"/>
                </c:ext>
              </c:extLst>
            </c:dLbl>
            <c:dLbl>
              <c:idx val="2"/>
              <c:layout>
                <c:manualLayout>
                  <c:x val="8.0673484848484814E-2"/>
                  <c:y val="6.26472222222222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čekova 0,001%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FAE-4857-97B4-C90FE14E77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2014.'!$J$77:$J$79</c:f>
              <c:numCache>
                <c:formatCode>#,##0.00000</c:formatCode>
                <c:ptCount val="3"/>
                <c:pt idx="0">
                  <c:v>0.78257612177852254</c:v>
                </c:pt>
                <c:pt idx="1">
                  <c:v>0.21741156024593566</c:v>
                </c:pt>
                <c:pt idx="2">
                  <c:v>1.2317975541853917E-5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AE-4857-97B4-C90FE14E7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kolovozu 2014.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16792929292931"/>
          <c:y val="0.26875138888888889"/>
          <c:w val="0.49696186868687026"/>
          <c:h val="0.68332256944444447"/>
        </c:manualLayout>
      </c:layout>
      <c:pieChart>
        <c:varyColors val="1"/>
        <c:ser>
          <c:idx val="0"/>
          <c:order val="0"/>
          <c:tx>
            <c:strRef>
              <c:f>' 2014.'!$B$66:$B$69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7.3316161616161848E-2"/>
                  <c:y val="-0.1058333333333333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89,491%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135-44D2-A45B-7BCBBEC48031}"/>
                </c:ext>
              </c:extLst>
            </c:dLbl>
            <c:dLbl>
              <c:idx val="1"/>
              <c:layout>
                <c:manualLayout>
                  <c:x val="-6.9464898989898993E-2"/>
                  <c:y val="9.94239583333333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3,671%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135-44D2-A45B-7BCBBEC48031}"/>
                </c:ext>
              </c:extLst>
            </c:dLbl>
            <c:dLbl>
              <c:idx val="2"/>
              <c:layout>
                <c:manualLayout>
                  <c:x val="3.6258080808080809E-2"/>
                  <c:y val="-2.0092013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2,707%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135-44D2-A45B-7BCBBEC48031}"/>
                </c:ext>
              </c:extLst>
            </c:dLbl>
            <c:dLbl>
              <c:idx val="3"/>
              <c:layout>
                <c:manualLayout>
                  <c:x val="0.25749520202020204"/>
                  <c:y val="3.33062500000000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4,131%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135-44D2-A45B-7BCBBEC480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2014.'!$J$66:$J$69</c:f>
              <c:numCache>
                <c:formatCode>0.00000</c:formatCode>
                <c:ptCount val="4"/>
                <c:pt idx="0">
                  <c:v>0.89490668381532834</c:v>
                </c:pt>
                <c:pt idx="1">
                  <c:v>3.6712122569353779E-2</c:v>
                </c:pt>
                <c:pt idx="2">
                  <c:v>2.7071068536177197E-2</c:v>
                </c:pt>
                <c:pt idx="3">
                  <c:v>4.131012507914069E-2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35-44D2-A45B-7BCBBEC48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rujnu 2014.</a:t>
            </a:r>
            <a:endParaRPr lang="en-US" sz="1000"/>
          </a:p>
        </c:rich>
      </c:tx>
      <c:layout>
        <c:manualLayout>
          <c:xMode val="edge"/>
          <c:yMode val="edge"/>
          <c:x val="0.11052474747474759"/>
          <c:y val="4.0773611111111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552045454545452"/>
          <c:y val="0.25632118055555558"/>
          <c:w val="0.49595833333333444"/>
          <c:h val="0.6819427083333337"/>
        </c:manualLayout>
      </c:layout>
      <c:pieChart>
        <c:varyColors val="1"/>
        <c:ser>
          <c:idx val="0"/>
          <c:order val="0"/>
          <c:tx>
            <c:strRef>
              <c:f>' 2014.'!$B$77:$B$79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1.1011635356604143E-2"/>
                  <c:y val="-1.28585419359893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strane gotovine 71,760%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492-4872-A9E3-8D29367DB546}"/>
                </c:ext>
              </c:extLst>
            </c:dLbl>
            <c:dLbl>
              <c:idx val="1"/>
              <c:layout>
                <c:manualLayout>
                  <c:x val="-6.3992911319155993E-2"/>
                  <c:y val="4.44179104477616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Prodaja strane gotovine 28,238%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492-4872-A9E3-8D29367DB546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Otkup čekova 0,002%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492-4872-A9E3-8D29367DB54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2014.'!$K$77:$K$79</c:f>
              <c:numCache>
                <c:formatCode>#,##0.00000</c:formatCode>
                <c:ptCount val="3"/>
                <c:pt idx="0">
                  <c:v>0.71759917531114836</c:v>
                </c:pt>
                <c:pt idx="1">
                  <c:v>0.2823789282143469</c:v>
                </c:pt>
                <c:pt idx="2">
                  <c:v>2.1896474504675408E-5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92-4872-A9E3-8D29367DB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rujnu 2014.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6369873737373739"/>
          <c:y val="0.25712395833333329"/>
          <c:w val="0.49346439393939623"/>
          <c:h val="0.67851354166666455"/>
        </c:manualLayout>
      </c:layout>
      <c:pieChart>
        <c:varyColors val="1"/>
        <c:ser>
          <c:idx val="0"/>
          <c:order val="0"/>
          <c:tx>
            <c:strRef>
              <c:f>' 2014.'!$B$66:$B$69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3.9450678901357802E-3"/>
                  <c:y val="-1.41792105046697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86,513%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90A-41F0-A9ED-FD848F357102}"/>
                </c:ext>
              </c:extLst>
            </c:dLbl>
            <c:dLbl>
              <c:idx val="1"/>
              <c:layout>
                <c:manualLayout>
                  <c:x val="-4.2939646464646472E-2"/>
                  <c:y val="6.7089930555555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6,353%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90A-41F0-A9ED-FD848F357102}"/>
                </c:ext>
              </c:extLst>
            </c:dLbl>
            <c:dLbl>
              <c:idx val="2"/>
              <c:layout>
                <c:manualLayout>
                  <c:x val="5.6035606060606091E-2"/>
                  <c:y val="-9.668750000000000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2,789%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90A-41F0-A9ED-FD848F357102}"/>
                </c:ext>
              </c:extLst>
            </c:dLbl>
            <c:dLbl>
              <c:idx val="3"/>
              <c:layout>
                <c:manualLayout>
                  <c:x val="0.18633131313131387"/>
                  <c:y val="5.134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4,345%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90A-41F0-A9ED-FD848F3571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2014.'!$K$66:$K$69</c:f>
              <c:numCache>
                <c:formatCode>0.00000</c:formatCode>
                <c:ptCount val="4"/>
                <c:pt idx="0">
                  <c:v>0.86512878039332775</c:v>
                </c:pt>
                <c:pt idx="1">
                  <c:v>6.3531238947917096E-2</c:v>
                </c:pt>
                <c:pt idx="2">
                  <c:v>2.7888290110332344E-2</c:v>
                </c:pt>
                <c:pt idx="3">
                  <c:v>4.3451690548422815E-2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A-41F0-A9ED-FD848F357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listopadu 2014.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865126262626265"/>
          <c:y val="0.25360729166666668"/>
          <c:w val="0.50378358585858596"/>
          <c:h val="0.69270243055555825"/>
        </c:manualLayout>
      </c:layout>
      <c:pieChart>
        <c:varyColors val="1"/>
        <c:ser>
          <c:idx val="0"/>
          <c:order val="0"/>
          <c:tx>
            <c:strRef>
              <c:f>' 2014.'!$B$77:$B$79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-2.7878787878788015E-4"/>
                  <c:y val="-6.37291666666666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Otkup strane gotovine 70,467%</a:t>
                    </a:r>
                  </a:p>
                </c:rich>
              </c:tx>
              <c:spPr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E24-42B1-B823-9BA74E596B3E}"/>
                </c:ext>
              </c:extLst>
            </c:dLbl>
            <c:dLbl>
              <c:idx val="1"/>
              <c:layout>
                <c:manualLayout>
                  <c:x val="-5.5969327363491334E-2"/>
                  <c:y val="4.7275247864046804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Prodaja strane gotovine 29,533%</a:t>
                    </a:r>
                  </a:p>
                </c:rich>
              </c:tx>
              <c:spPr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24-42B1-B823-9BA74E596B3E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Otkup čekova 0,000%</a:t>
                    </a:r>
                  </a:p>
                </c:rich>
              </c:tx>
              <c:spPr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E24-42B1-B823-9BA74E596B3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2014.'!$L$77:$L$79</c:f>
              <c:numCache>
                <c:formatCode>#,##0.00000</c:formatCode>
                <c:ptCount val="3"/>
                <c:pt idx="0">
                  <c:v>0.70467098952223539</c:v>
                </c:pt>
                <c:pt idx="1">
                  <c:v>0.29532722596107175</c:v>
                </c:pt>
                <c:pt idx="2">
                  <c:v>1.7845166928081575E-6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4-42B1-B823-9BA74E596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listopadu 2014.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050050505050508"/>
          <c:y val="0.27152777777777937"/>
          <c:w val="0.5075032828282825"/>
          <c:h val="0.69781701388889206"/>
        </c:manualLayout>
      </c:layout>
      <c:pieChart>
        <c:varyColors val="1"/>
        <c:ser>
          <c:idx val="0"/>
          <c:order val="0"/>
          <c:tx>
            <c:strRef>
              <c:f>' 2014.'!$B$66:$B$69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5.7136111111111387E-2"/>
                  <c:y val="-8.81944444444449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86,525%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A18-46CC-98BD-298BEAAA0BF7}"/>
                </c:ext>
              </c:extLst>
            </c:dLbl>
            <c:dLbl>
              <c:idx val="1"/>
              <c:layout>
                <c:manualLayout>
                  <c:x val="-4.4584634021339518E-2"/>
                  <c:y val="9.61351135455895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6,371%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A18-46CC-98BD-298BEAAA0BF7}"/>
                </c:ext>
              </c:extLst>
            </c:dLbl>
            <c:dLbl>
              <c:idx val="2"/>
              <c:layout>
                <c:manualLayout>
                  <c:x val="-2.3461111111111151E-2"/>
                  <c:y val="-2.45694444444444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3,457%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A18-46CC-98BD-298BEAAA0BF7}"/>
                </c:ext>
              </c:extLst>
            </c:dLbl>
            <c:dLbl>
              <c:idx val="3"/>
              <c:layout>
                <c:manualLayout>
                  <c:x val="0.13076843434343519"/>
                  <c:y val="-1.64812499999999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3,647%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A18-46CC-98BD-298BEAAA0BF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2014.'!$L$66:$L$69</c:f>
              <c:numCache>
                <c:formatCode>0.00000</c:formatCode>
                <c:ptCount val="4"/>
                <c:pt idx="0">
                  <c:v>0.8652487355380003</c:v>
                </c:pt>
                <c:pt idx="1">
                  <c:v>6.3711636939111055E-2</c:v>
                </c:pt>
                <c:pt idx="2">
                  <c:v>3.4574535343985441E-2</c:v>
                </c:pt>
                <c:pt idx="3">
                  <c:v>3.6465092178903202E-2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18-46CC-98BD-298BEAAA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studenome 2014.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691893939394036"/>
          <c:y val="0.24403611111111179"/>
          <c:w val="0.50976893939393941"/>
          <c:h val="0.70093229166666648"/>
        </c:manualLayout>
      </c:layout>
      <c:pieChart>
        <c:varyColors val="1"/>
        <c:ser>
          <c:idx val="0"/>
          <c:order val="0"/>
          <c:tx>
            <c:strRef>
              <c:f>' 2014.'!$B$77:$B$79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-3.8750000000000052E-3"/>
                  <c:y val="-3.9869444444444443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Otkup strane gotovine 69,432%</a:t>
                    </a:r>
                    <a:endParaRPr lang="en-US" b="1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95-4810-9DE0-4C7B4ABD7169}"/>
                </c:ext>
              </c:extLst>
            </c:dLbl>
            <c:dLbl>
              <c:idx val="1"/>
              <c:layout>
                <c:manualLayout>
                  <c:x val="-5.3404599845748961E-2"/>
                  <c:y val="4.2026403415990912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Prodaja strane gotovine 30,568%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95-4810-9DE0-4C7B4ABD716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95-4810-9DE0-4C7B4ABD71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sr-Latn-R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2014.'!$M$77:$M$79</c:f>
              <c:numCache>
                <c:formatCode>#,##0.00000</c:formatCode>
                <c:ptCount val="3"/>
                <c:pt idx="0">
                  <c:v>0.69432246198936443</c:v>
                </c:pt>
                <c:pt idx="1">
                  <c:v>0.30567753801063552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95-4810-9DE0-4C7B4ABD7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studenome 2014.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00239898989899"/>
          <c:y val="0.26788159722222404"/>
          <c:w val="0.49624646464646482"/>
          <c:h val="0.68233888888888894"/>
        </c:manualLayout>
      </c:layout>
      <c:pieChart>
        <c:varyColors val="1"/>
        <c:ser>
          <c:idx val="0"/>
          <c:order val="0"/>
          <c:tx>
            <c:strRef>
              <c:f>' 2014.'!$B$66:$B$69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5.1603511464507985E-2"/>
                  <c:y val="-3.62381702287216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86,114%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04B-433A-9734-A98A8389F7E0}"/>
                </c:ext>
              </c:extLst>
            </c:dLbl>
            <c:dLbl>
              <c:idx val="1"/>
              <c:layout>
                <c:manualLayout>
                  <c:x val="-4.6872871283407662E-2"/>
                  <c:y val="5.52773903262092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6,813%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04B-433A-9734-A98A8389F7E0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Švicarski franak 3,195%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04B-433A-9734-A98A8389F7E0}"/>
                </c:ext>
              </c:extLst>
            </c:dLbl>
            <c:dLbl>
              <c:idx val="3"/>
              <c:layout>
                <c:manualLayout>
                  <c:x val="0.13851366739456222"/>
                  <c:y val="-1.17813273340833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3,878%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04B-433A-9734-A98A8389F7E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2014.'!$M$66:$M$69</c:f>
              <c:numCache>
                <c:formatCode>0.00000</c:formatCode>
                <c:ptCount val="4"/>
                <c:pt idx="0">
                  <c:v>0.86114241802059244</c:v>
                </c:pt>
                <c:pt idx="1">
                  <c:v>6.8127658842274147E-2</c:v>
                </c:pt>
                <c:pt idx="2">
                  <c:v>3.1945895273379925E-2</c:v>
                </c:pt>
                <c:pt idx="3">
                  <c:v>3.8784027863753491E-2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4B-433A-9734-A98A8389F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prosincu 2014.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6491186868686972"/>
          <c:y val="0.26028715277777775"/>
          <c:w val="0.48350757575757708"/>
          <c:h val="0.66482291666666926"/>
        </c:manualLayout>
      </c:layout>
      <c:pieChart>
        <c:varyColors val="1"/>
        <c:ser>
          <c:idx val="0"/>
          <c:order val="0"/>
          <c:tx>
            <c:strRef>
              <c:f>' 2014.'!$B$77:$B$79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-3.9886363636363782E-3"/>
                  <c:y val="-3.39722222222222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</a:t>
                    </a:r>
                    <a:r>
                      <a:rPr lang="en-US" baseline="0"/>
                      <a:t> strane gotovine </a:t>
                    </a:r>
                    <a:r>
                      <a:rPr lang="en-US"/>
                      <a:t>68,722%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AD6-4908-BA71-5240DBC275B6}"/>
                </c:ext>
              </c:extLst>
            </c:dLbl>
            <c:dLbl>
              <c:idx val="1"/>
              <c:layout>
                <c:manualLayout>
                  <c:x val="-3.5316148861674015E-2"/>
                  <c:y val="-1.77894787691416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Prodaja strane gotovine 31,278%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AD6-4908-BA71-5240DBC275B6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Otkup čekova 0,000%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AD6-4908-BA71-5240DBC275B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2014.'!$N$77:$N$79</c:f>
              <c:numCache>
                <c:formatCode>#,##0.00000</c:formatCode>
                <c:ptCount val="3"/>
                <c:pt idx="0">
                  <c:v>0.68721891458556073</c:v>
                </c:pt>
                <c:pt idx="1">
                  <c:v>0.31277845467620674</c:v>
                </c:pt>
                <c:pt idx="2">
                  <c:v>2.6307382325863529E-6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D6-4908-BA71-5240DBC27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2014.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 2014.'!$B$23:$B$37</c:f>
              <c:strCache>
                <c:ptCount val="15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SEK</c:v>
                </c:pt>
                <c:pt idx="8">
                  <c:v>CHF</c:v>
                </c:pt>
                <c:pt idx="9">
                  <c:v>GBP</c:v>
                </c:pt>
                <c:pt idx="10">
                  <c:v>USD</c:v>
                </c:pt>
                <c:pt idx="11">
                  <c:v>RSD</c:v>
                </c:pt>
                <c:pt idx="12">
                  <c:v>BAM</c:v>
                </c:pt>
                <c:pt idx="13">
                  <c:v>EUR</c:v>
                </c:pt>
                <c:pt idx="14">
                  <c:v>PLN</c:v>
                </c:pt>
              </c:strCache>
            </c:strRef>
          </c:tx>
          <c:dPt>
            <c:idx val="13"/>
            <c:bubble3D val="0"/>
            <c:explosion val="14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ED71-42A2-AC70-31BBAF84E259}"/>
              </c:ext>
            </c:extLst>
          </c:dPt>
          <c:dLbls>
            <c:dLbl>
              <c:idx val="0"/>
              <c:layout>
                <c:manualLayout>
                  <c:x val="-7.0845810532192882E-2"/>
                  <c:y val="-6.5911993423042131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AUD  0,510%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71-42A2-AC70-31BBAF84E259}"/>
                </c:ext>
              </c:extLst>
            </c:dLbl>
            <c:dLbl>
              <c:idx val="1"/>
              <c:layout>
                <c:manualLayout>
                  <c:x val="1.1744737513092721E-2"/>
                  <c:y val="2.9386079697218279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CAD 0,392%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71-42A2-AC70-31BBAF84E259}"/>
                </c:ext>
              </c:extLst>
            </c:dLbl>
            <c:dLbl>
              <c:idx val="2"/>
              <c:layout>
                <c:manualLayout>
                  <c:x val="3.7606718938121612E-2"/>
                  <c:y val="9.122323217284057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CZK 0,238%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71-42A2-AC70-31BBAF84E259}"/>
                </c:ext>
              </c:extLst>
            </c:dLbl>
            <c:dLbl>
              <c:idx val="3"/>
              <c:layout>
                <c:manualLayout>
                  <c:x val="5.6247233999106104E-2"/>
                  <c:y val="0.15675175467231894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DKK  0,136%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71-42A2-AC70-31BBAF84E259}"/>
                </c:ext>
              </c:extLst>
            </c:dLbl>
            <c:dLbl>
              <c:idx val="4"/>
              <c:layout>
                <c:manualLayout>
                  <c:x val="2.0375306510286812E-2"/>
                  <c:y val="5.170908120181773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HUF 0,211%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71-42A2-AC70-31BBAF84E259}"/>
                </c:ext>
              </c:extLst>
            </c:dLbl>
            <c:dLbl>
              <c:idx val="5"/>
              <c:layout>
                <c:manualLayout>
                  <c:x val="4.7130347347860951E-2"/>
                  <c:y val="0.11898541731593164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JPY 0,063%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71-42A2-AC70-31BBAF84E259}"/>
                </c:ext>
              </c:extLst>
            </c:dLbl>
            <c:dLbl>
              <c:idx val="6"/>
              <c:layout>
                <c:manualLayout>
                  <c:x val="-1.9785226319570592E-2"/>
                  <c:y val="-1.6379818702098852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NOK 0,113%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71-42A2-AC70-31BBAF84E259}"/>
                </c:ext>
              </c:extLst>
            </c:dLbl>
            <c:dLbl>
              <c:idx val="7"/>
              <c:layout>
                <c:manualLayout>
                  <c:x val="-5.4738430707950564E-2"/>
                  <c:y val="-5.546641808873061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SEK 0,252%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71-42A2-AC70-31BBAF84E259}"/>
                </c:ext>
              </c:extLst>
            </c:dLbl>
            <c:dLbl>
              <c:idx val="8"/>
              <c:layout>
                <c:manualLayout>
                  <c:x val="4.1446302056436894E-2"/>
                  <c:y val="0.1453135938284615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CHF 3,481%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71-42A2-AC70-31BBAF84E259}"/>
                </c:ext>
              </c:extLst>
            </c:dLbl>
            <c:dLbl>
              <c:idx val="9"/>
              <c:layout>
                <c:manualLayout>
                  <c:x val="3.1231046489493947E-2"/>
                  <c:y val="0.13891480811195195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GBP 0,919%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71-42A2-AC70-31BBAF84E259}"/>
                </c:ext>
              </c:extLst>
            </c:dLbl>
            <c:dLbl>
              <c:idx val="10"/>
              <c:layout>
                <c:manualLayout>
                  <c:x val="1.9275460547803425E-2"/>
                  <c:y val="0.14004179339856654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USD 5,509%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D71-42A2-AC70-31BBAF84E259}"/>
                </c:ext>
              </c:extLst>
            </c:dLbl>
            <c:dLbl>
              <c:idx val="11"/>
              <c:layout>
                <c:manualLayout>
                  <c:x val="1.0659662018461977E-2"/>
                  <c:y val="4.126319761113648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RSD 0,007%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71-42A2-AC70-31BBAF84E259}"/>
                </c:ext>
              </c:extLst>
            </c:dLbl>
            <c:dLbl>
              <c:idx val="12"/>
              <c:layout>
                <c:manualLayout>
                  <c:x val="8.2027793220096797E-3"/>
                  <c:y val="0.10387715613770766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BAM 0,720%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D71-42A2-AC70-31BBAF84E259}"/>
                </c:ext>
              </c:extLst>
            </c:dLbl>
            <c:dLbl>
              <c:idx val="13"/>
              <c:layout>
                <c:manualLayout>
                  <c:x val="-5.1391785565907719E-2"/>
                  <c:y val="-0.18268652009169986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EUR 87,181%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71-42A2-AC70-31BBAF84E259}"/>
                </c:ext>
              </c:extLst>
            </c:dLbl>
            <c:dLbl>
              <c:idx val="14"/>
              <c:layout>
                <c:manualLayout>
                  <c:x val="-0.10216363352032158"/>
                  <c:y val="-9.70899673957238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 PLN</a:t>
                    </a:r>
                    <a:r>
                      <a:rPr lang="en-US" sz="800" b="0" baseline="0"/>
                      <a:t>  0,268%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D71-42A2-AC70-31BBAF84E2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sr-Latn-R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2014.'!$P$23:$P$37</c:f>
              <c:numCache>
                <c:formatCode>#,##0.00000</c:formatCode>
                <c:ptCount val="15"/>
                <c:pt idx="0">
                  <c:v>5.0952418649624284E-3</c:v>
                </c:pt>
                <c:pt idx="1">
                  <c:v>3.9244982020867443E-3</c:v>
                </c:pt>
                <c:pt idx="2">
                  <c:v>2.3781736209670863E-3</c:v>
                </c:pt>
                <c:pt idx="3">
                  <c:v>1.3571313685771414E-3</c:v>
                </c:pt>
                <c:pt idx="4">
                  <c:v>2.1131768905074937E-3</c:v>
                </c:pt>
                <c:pt idx="5">
                  <c:v>6.3126436532647521E-4</c:v>
                </c:pt>
                <c:pt idx="6">
                  <c:v>1.1301460463576667E-3</c:v>
                </c:pt>
                <c:pt idx="7">
                  <c:v>2.5174081601816068E-3</c:v>
                </c:pt>
                <c:pt idx="8">
                  <c:v>3.4806300725298986E-2</c:v>
                </c:pt>
                <c:pt idx="9">
                  <c:v>9.1935848819356524E-3</c:v>
                </c:pt>
                <c:pt idx="10">
                  <c:v>5.5088431326865778E-2</c:v>
                </c:pt>
                <c:pt idx="11">
                  <c:v>6.9724571342102127E-5</c:v>
                </c:pt>
                <c:pt idx="12">
                  <c:v>7.1978229233465125E-3</c:v>
                </c:pt>
                <c:pt idx="13">
                  <c:v>0.8718146847888123</c:v>
                </c:pt>
                <c:pt idx="14">
                  <c:v>2.6824102634320072E-3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D71-42A2-AC70-31BBAF84E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prosincu 2014.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864898989898988"/>
          <c:y val="0.27951076388889123"/>
          <c:w val="0.47267904040404041"/>
          <c:h val="0.649933680555558"/>
        </c:manualLayout>
      </c:layout>
      <c:pieChart>
        <c:varyColors val="1"/>
        <c:ser>
          <c:idx val="0"/>
          <c:order val="0"/>
          <c:tx>
            <c:strRef>
              <c:f>' 2014.'!$B$66:$B$69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2.4518434343434196E-2"/>
                  <c:y val="-5.24232638888889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85,091%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12-41AD-9300-FC15A24517D3}"/>
                </c:ext>
              </c:extLst>
            </c:dLbl>
            <c:dLbl>
              <c:idx val="1"/>
              <c:layout>
                <c:manualLayout>
                  <c:x val="-5.5679545454545447E-2"/>
                  <c:y val="0.1018243055555555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7,073%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112-41AD-9300-FC15A24517D3}"/>
                </c:ext>
              </c:extLst>
            </c:dLbl>
            <c:dLbl>
              <c:idx val="2"/>
              <c:layout>
                <c:manualLayout>
                  <c:x val="4.5543308080808066E-2"/>
                  <c:y val="-3.2124652777777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4,303%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112-41AD-9300-FC15A24517D3}"/>
                </c:ext>
              </c:extLst>
            </c:dLbl>
            <c:dLbl>
              <c:idx val="3"/>
              <c:layout>
                <c:manualLayout>
                  <c:x val="0.16829343434343527"/>
                  <c:y val="-1.63444444444444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3,533%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112-41AD-9300-FC15A24517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2014.'!$N$66:$N$69</c:f>
              <c:numCache>
                <c:formatCode>0.00000</c:formatCode>
                <c:ptCount val="4"/>
                <c:pt idx="0">
                  <c:v>0.85090752747289389</c:v>
                </c:pt>
                <c:pt idx="1">
                  <c:v>7.0730452172061017E-2</c:v>
                </c:pt>
                <c:pt idx="2">
                  <c:v>4.3032476133504853E-2</c:v>
                </c:pt>
                <c:pt idx="3">
                  <c:v>3.5329544221540242E-2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12-41AD-9300-FC15A2451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2014.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 2014.'!$B$66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 2014.'!$C$65:$N$65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2014.'!$C$66:$N$66</c:f>
              <c:numCache>
                <c:formatCode>0.00000</c:formatCode>
                <c:ptCount val="12"/>
                <c:pt idx="0">
                  <c:v>0.85116054964127319</c:v>
                </c:pt>
                <c:pt idx="1">
                  <c:v>0.87256051026532466</c:v>
                </c:pt>
                <c:pt idx="2">
                  <c:v>0.87952093922126628</c:v>
                </c:pt>
                <c:pt idx="3">
                  <c:v>0.87541450322904923</c:v>
                </c:pt>
                <c:pt idx="4">
                  <c:v>0.86981779491975364</c:v>
                </c:pt>
                <c:pt idx="5">
                  <c:v>0.87966449965542404</c:v>
                </c:pt>
                <c:pt idx="6">
                  <c:v>0.86625986004644007</c:v>
                </c:pt>
                <c:pt idx="7">
                  <c:v>0.89490668381532834</c:v>
                </c:pt>
                <c:pt idx="8">
                  <c:v>0.86512878039332775</c:v>
                </c:pt>
                <c:pt idx="9">
                  <c:v>0.8652487355380003</c:v>
                </c:pt>
                <c:pt idx="10">
                  <c:v>0.86114241802059244</c:v>
                </c:pt>
                <c:pt idx="11">
                  <c:v>0.85090752747289389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8-4E39-BBE6-DCA527E1C992}"/>
            </c:ext>
          </c:extLst>
        </c:ser>
        <c:ser>
          <c:idx val="1"/>
          <c:order val="1"/>
          <c:tx>
            <c:strRef>
              <c:f>' 2014.'!$B$67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 2014.'!$C$65:$N$65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2014.'!$C$67:$N$67</c:f>
              <c:numCache>
                <c:formatCode>0.00000</c:formatCode>
                <c:ptCount val="12"/>
                <c:pt idx="0">
                  <c:v>6.7451840496244544E-2</c:v>
                </c:pt>
                <c:pt idx="1">
                  <c:v>5.9465885961332808E-2</c:v>
                </c:pt>
                <c:pt idx="2">
                  <c:v>5.7131727918398774E-2</c:v>
                </c:pt>
                <c:pt idx="3">
                  <c:v>5.1155587193925822E-2</c:v>
                </c:pt>
                <c:pt idx="4">
                  <c:v>6.0577959672700278E-2</c:v>
                </c:pt>
                <c:pt idx="5">
                  <c:v>5.1328231646805333E-2</c:v>
                </c:pt>
                <c:pt idx="6">
                  <c:v>4.5819627911399763E-2</c:v>
                </c:pt>
                <c:pt idx="7">
                  <c:v>3.6712122569353779E-2</c:v>
                </c:pt>
                <c:pt idx="8">
                  <c:v>6.3531238947917096E-2</c:v>
                </c:pt>
                <c:pt idx="9">
                  <c:v>6.3711636939111055E-2</c:v>
                </c:pt>
                <c:pt idx="10">
                  <c:v>6.8127658842274147E-2</c:v>
                </c:pt>
                <c:pt idx="11">
                  <c:v>7.0730452172061017E-2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8-4E39-BBE6-DCA527E1C992}"/>
            </c:ext>
          </c:extLst>
        </c:ser>
        <c:ser>
          <c:idx val="2"/>
          <c:order val="2"/>
          <c:tx>
            <c:strRef>
              <c:f>' 2014.'!$B$68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val>
            <c:numRef>
              <c:f>' 2014.'!$C$68:$N$68</c:f>
              <c:numCache>
                <c:formatCode>0.00000</c:formatCode>
                <c:ptCount val="12"/>
                <c:pt idx="0">
                  <c:v>4.556728580637763E-2</c:v>
                </c:pt>
                <c:pt idx="1">
                  <c:v>3.7073836402716574E-2</c:v>
                </c:pt>
                <c:pt idx="2">
                  <c:v>3.7638945482651676E-2</c:v>
                </c:pt>
                <c:pt idx="3">
                  <c:v>4.6707819091534521E-2</c:v>
                </c:pt>
                <c:pt idx="4">
                  <c:v>3.501706793897448E-2</c:v>
                </c:pt>
                <c:pt idx="5">
                  <c:v>2.6524374107839217E-2</c:v>
                </c:pt>
                <c:pt idx="6">
                  <c:v>3.8296320819446047E-2</c:v>
                </c:pt>
                <c:pt idx="7">
                  <c:v>2.7071068536177197E-2</c:v>
                </c:pt>
                <c:pt idx="8">
                  <c:v>2.7888290110332344E-2</c:v>
                </c:pt>
                <c:pt idx="9">
                  <c:v>3.4574535343985441E-2</c:v>
                </c:pt>
                <c:pt idx="10">
                  <c:v>3.1945895273379925E-2</c:v>
                </c:pt>
                <c:pt idx="11">
                  <c:v>4.3032476133504853E-2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F8-4E39-BBE6-DCA527E1C992}"/>
            </c:ext>
          </c:extLst>
        </c:ser>
        <c:ser>
          <c:idx val="3"/>
          <c:order val="3"/>
          <c:tx>
            <c:strRef>
              <c:f>' 2014.'!$B$69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val>
            <c:numRef>
              <c:f>' 2014.'!$C$69:$N$69</c:f>
              <c:numCache>
                <c:formatCode>0.00000</c:formatCode>
                <c:ptCount val="12"/>
                <c:pt idx="0">
                  <c:v>3.5820324056104635E-2</c:v>
                </c:pt>
                <c:pt idx="1">
                  <c:v>3.0899767370625948E-2</c:v>
                </c:pt>
                <c:pt idx="2">
                  <c:v>2.5708387377683273E-2</c:v>
                </c:pt>
                <c:pt idx="3">
                  <c:v>2.6722090485490423E-2</c:v>
                </c:pt>
                <c:pt idx="4">
                  <c:v>3.4587177468571609E-2</c:v>
                </c:pt>
                <c:pt idx="5">
                  <c:v>4.2482894589931416E-2</c:v>
                </c:pt>
                <c:pt idx="6">
                  <c:v>4.9624191222714123E-2</c:v>
                </c:pt>
                <c:pt idx="7">
                  <c:v>4.131012507914069E-2</c:v>
                </c:pt>
                <c:pt idx="8">
                  <c:v>4.3451690548422815E-2</c:v>
                </c:pt>
                <c:pt idx="9">
                  <c:v>3.6465092178903202E-2</c:v>
                </c:pt>
                <c:pt idx="10">
                  <c:v>3.8784027863753491E-2</c:v>
                </c:pt>
                <c:pt idx="11">
                  <c:v>3.5329544221540242E-2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F8-4E39-BBE6-DCA527E1C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31408640"/>
        <c:axId val="131410176"/>
      </c:barChart>
      <c:catAx>
        <c:axId val="131408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1410176"/>
        <c:crosses val="autoZero"/>
        <c:auto val="1"/>
        <c:lblAlgn val="ctr"/>
        <c:lblOffset val="100"/>
        <c:noMultiLvlLbl val="0"/>
      </c:catAx>
      <c:valAx>
        <c:axId val="131410176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13140864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strane gotovine i čekova u 2014.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2.4001807053997296E-2"/>
                  <c:y val="-8.6045991728714785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6A9-4EBB-8166-A3B3EE28F2A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2014'!$E$75</c:f>
              <c:numCache>
                <c:formatCode>#,##0.00</c:formatCode>
                <c:ptCount val="1"/>
                <c:pt idx="0">
                  <c:v>1040.0706910000001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A9-4EBB-8166-A3B3EE28F2AA}"/>
            </c:ext>
          </c:extLst>
        </c:ser>
        <c:ser>
          <c:idx val="1"/>
          <c:order val="1"/>
          <c:tx>
            <c:v>Veljača</c:v>
          </c:tx>
          <c:invertIfNegative val="0"/>
          <c:dLbls>
            <c:dLbl>
              <c:idx val="0"/>
              <c:layout>
                <c:manualLayout>
                  <c:x val="-2.5566474772731579E-2"/>
                  <c:y val="-5.6225586385368745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6A9-4EBB-8166-A3B3EE28F2A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'veljača 2014'!$E$75</c:f>
              <c:numCache>
                <c:formatCode>#,##0.00</c:formatCode>
                <c:ptCount val="1"/>
                <c:pt idx="0">
                  <c:v>1036.2276280000001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A9-4EBB-8166-A3B3EE28F2AA}"/>
            </c:ext>
          </c:extLst>
        </c:ser>
        <c:ser>
          <c:idx val="2"/>
          <c:order val="2"/>
          <c:tx>
            <c:v>Ožujak</c:v>
          </c:tx>
          <c:invertIfNegative val="0"/>
          <c:dLbls>
            <c:dLbl>
              <c:idx val="0"/>
              <c:layout>
                <c:manualLayout>
                  <c:x val="-1.2244825110527643E-2"/>
                  <c:y val="-3.4846232510734119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6A9-4EBB-8166-A3B3EE28F2A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'ožujak 2014'!$E$75</c:f>
              <c:numCache>
                <c:formatCode>#,##0.00</c:formatCode>
                <c:ptCount val="1"/>
                <c:pt idx="0">
                  <c:v>1308.5895949999999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A9-4EBB-8166-A3B3EE28F2AA}"/>
            </c:ext>
          </c:extLst>
        </c:ser>
        <c:ser>
          <c:idx val="3"/>
          <c:order val="3"/>
          <c:tx>
            <c:v>Travanj</c:v>
          </c:tx>
          <c:invertIfNegative val="0"/>
          <c:dLbls>
            <c:dLbl>
              <c:idx val="0"/>
              <c:layout>
                <c:manualLayout>
                  <c:x val="-2.4489842134181442E-2"/>
                  <c:y val="-4.274378324394721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6A9-4EBB-8166-A3B3EE28F2A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'travanj 2014'!$E$75</c:f>
              <c:numCache>
                <c:formatCode>#,##0.00</c:formatCode>
                <c:ptCount val="1"/>
                <c:pt idx="0">
                  <c:v>1669.5735500000001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A9-4EBB-8166-A3B3EE28F2AA}"/>
            </c:ext>
          </c:extLst>
        </c:ser>
        <c:ser>
          <c:idx val="4"/>
          <c:order val="4"/>
          <c:tx>
            <c:v>Svibanj</c:v>
          </c:tx>
          <c:invertIfNegative val="0"/>
          <c:dLbls>
            <c:dLbl>
              <c:idx val="0"/>
              <c:layout>
                <c:manualLayout>
                  <c:x val="-7.0493529552990552E-3"/>
                  <c:y val="-5.5297157783424866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6A9-4EBB-8166-A3B3EE28F2A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'svibanj 2014'!$E$75</c:f>
              <c:numCache>
                <c:formatCode>#,##0.00</c:formatCode>
                <c:ptCount val="1"/>
                <c:pt idx="0">
                  <c:v>1696.9215040000001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6A9-4EBB-8166-A3B3EE28F2AA}"/>
            </c:ext>
          </c:extLst>
        </c:ser>
        <c:ser>
          <c:idx val="5"/>
          <c:order val="5"/>
          <c:tx>
            <c:v>Lipanj</c:v>
          </c:tx>
          <c:invertIfNegative val="0"/>
          <c:dLbls>
            <c:dLbl>
              <c:idx val="0"/>
              <c:layout>
                <c:manualLayout>
                  <c:x val="-2.6584957734012631E-2"/>
                  <c:y val="-3.926637350377962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6A9-4EBB-8166-A3B3EE28F2A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'lipanj 2014'!$E$75</c:f>
              <c:numCache>
                <c:formatCode>#,##0.00</c:formatCode>
                <c:ptCount val="1"/>
                <c:pt idx="0">
                  <c:v>2156.2035900000001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6A9-4EBB-8166-A3B3EE28F2AA}"/>
            </c:ext>
          </c:extLst>
        </c:ser>
        <c:ser>
          <c:idx val="6"/>
          <c:order val="6"/>
          <c:tx>
            <c:v>Srpanj</c:v>
          </c:tx>
          <c:invertIfNegative val="0"/>
          <c:dLbls>
            <c:dLbl>
              <c:idx val="0"/>
              <c:layout>
                <c:manualLayout>
                  <c:x val="-2.1994011926633156E-2"/>
                  <c:y val="-2.927659368065364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6A9-4EBB-8166-A3B3EE28F2A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'srpanj 2014'!$E$75</c:f>
              <c:numCache>
                <c:formatCode>#,##0.00</c:formatCode>
                <c:ptCount val="1"/>
                <c:pt idx="0">
                  <c:v>2893.9727659999999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6A9-4EBB-8166-A3B3EE28F2AA}"/>
            </c:ext>
          </c:extLst>
        </c:ser>
        <c:ser>
          <c:idx val="7"/>
          <c:order val="7"/>
          <c:tx>
            <c:v>Kolovoz</c:v>
          </c:tx>
          <c:invertIfNegative val="0"/>
          <c:dLbls>
            <c:dLbl>
              <c:idx val="0"/>
              <c:layout>
                <c:manualLayout>
                  <c:x val="-4.8745934080527903E-3"/>
                  <c:y val="-7.6761705709276424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6A9-4EBB-8166-A3B3EE28F2A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'kolovoz 2014'!$E$75</c:f>
              <c:numCache>
                <c:formatCode>#,##0.00</c:formatCode>
                <c:ptCount val="1"/>
                <c:pt idx="0">
                  <c:v>3580.9940729999998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6A9-4EBB-8166-A3B3EE28F2AA}"/>
            </c:ext>
          </c:extLst>
        </c:ser>
        <c:ser>
          <c:idx val="8"/>
          <c:order val="8"/>
          <c:tx>
            <c:v>Rujan</c:v>
          </c:tx>
          <c:invertIfNegative val="0"/>
          <c:dLbls>
            <c:dLbl>
              <c:idx val="0"/>
              <c:layout>
                <c:manualLayout>
                  <c:x val="1.6326532361297677E-2"/>
                  <c:y val="-4.832817906643838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6A9-4EBB-8166-A3B3EE28F2A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'rujan 2014'!$E$75</c:f>
              <c:numCache>
                <c:formatCode>#,##0.00</c:formatCode>
                <c:ptCount val="1"/>
                <c:pt idx="0">
                  <c:v>1892.1700190000001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6A9-4EBB-8166-A3B3EE28F2AA}"/>
            </c:ext>
          </c:extLst>
        </c:ser>
        <c:ser>
          <c:idx val="9"/>
          <c:order val="9"/>
          <c:tx>
            <c:v>Listopad</c:v>
          </c:tx>
          <c:invertIfNegative val="0"/>
          <c:dLbls>
            <c:dLbl>
              <c:idx val="0"/>
              <c:layout>
                <c:manualLayout>
                  <c:x val="1.2244899270973201E-2"/>
                  <c:y val="-4.832794123208192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6A9-4EBB-8166-A3B3EE28F2A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'listopad 2014'!$E$75</c:f>
              <c:numCache>
                <c:formatCode>#,##0.00</c:formatCode>
                <c:ptCount val="1"/>
                <c:pt idx="0">
                  <c:v>1609.142445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6A9-4EBB-8166-A3B3EE28F2AA}"/>
            </c:ext>
          </c:extLst>
        </c:ser>
        <c:ser>
          <c:idx val="10"/>
          <c:order val="10"/>
          <c:tx>
            <c:v>Studeni</c:v>
          </c:tx>
          <c:invertIfNegative val="0"/>
          <c:dLbls>
            <c:dLbl>
              <c:idx val="0"/>
              <c:layout>
                <c:manualLayout>
                  <c:x val="0"/>
                  <c:y val="-3.322545959705627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6A9-4EBB-8166-A3B3EE28F2A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'studeni 2014'!$E$75</c:f>
              <c:numCache>
                <c:formatCode>#,##0.00</c:formatCode>
                <c:ptCount val="1"/>
                <c:pt idx="0">
                  <c:v>1174.0472749999999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6A9-4EBB-8166-A3B3EE28F2AA}"/>
            </c:ext>
          </c:extLst>
        </c:ser>
        <c:ser>
          <c:idx val="11"/>
          <c:order val="11"/>
          <c:tx>
            <c:v>Prosinac</c:v>
          </c:tx>
          <c:invertIfNegative val="0"/>
          <c:dLbls>
            <c:dLbl>
              <c:idx val="0"/>
              <c:layout>
                <c:manualLayout>
                  <c:x val="-3.4555877521810687E-3"/>
                  <c:y val="-3.253293418573001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6A9-4EBB-8166-A3B3EE28F2A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'prosinac 2014'!$E$75</c:f>
              <c:numCache>
                <c:formatCode>#,##0.00</c:formatCode>
                <c:ptCount val="1"/>
                <c:pt idx="0">
                  <c:v>1439.1030800000001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6A9-4EBB-8166-A3B3EE28F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30752"/>
        <c:axId val="131532288"/>
      </c:barChart>
      <c:catAx>
        <c:axId val="131530752"/>
        <c:scaling>
          <c:orientation val="minMax"/>
        </c:scaling>
        <c:delete val="1"/>
        <c:axPos val="b"/>
        <c:majorTickMark val="none"/>
        <c:minorTickMark val="none"/>
        <c:tickLblPos val="none"/>
        <c:crossAx val="131532288"/>
        <c:crosses val="autoZero"/>
        <c:auto val="1"/>
        <c:lblAlgn val="ctr"/>
        <c:lblOffset val="100"/>
        <c:noMultiLvlLbl val="0"/>
      </c:catAx>
      <c:valAx>
        <c:axId val="131532288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 b="0"/>
                  <a:t>mil. HRK</a:t>
                </a:r>
              </a:p>
            </c:rich>
          </c:tx>
          <c:layout>
            <c:manualLayout>
              <c:xMode val="edge"/>
              <c:yMode val="edge"/>
              <c:x val="1.7127609359496768E-2"/>
              <c:y val="0.3995734567901234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131530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strane gotovine u 2014.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2.1976802893812656E-2"/>
                  <c:y val="1.9059837005746305E-4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590-4CDC-ACED-73623D597CD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2014'!$E$45</c:f>
              <c:numCache>
                <c:formatCode>#,##0.00000</c:formatCode>
                <c:ptCount val="1"/>
                <c:pt idx="0">
                  <c:v>476.15984099999997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90-4CDC-ACED-73623D597CD8}"/>
            </c:ext>
          </c:extLst>
        </c:ser>
        <c:ser>
          <c:idx val="1"/>
          <c:order val="1"/>
          <c:tx>
            <c:v>Veljača</c:v>
          </c:tx>
          <c:invertIfNegative val="0"/>
          <c:dLbls>
            <c:dLbl>
              <c:idx val="0"/>
              <c:layout>
                <c:manualLayout>
                  <c:x val="-1.356541975395523E-2"/>
                  <c:y val="-3.355153167399788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590-4CDC-ACED-73623D597CD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'veljača 2014'!$E$76</c:f>
              <c:numCache>
                <c:formatCode>#,##0.00</c:formatCode>
                <c:ptCount val="1"/>
                <c:pt idx="0">
                  <c:v>425.76315199999999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90-4CDC-ACED-73623D597CD8}"/>
            </c:ext>
          </c:extLst>
        </c:ser>
        <c:ser>
          <c:idx val="2"/>
          <c:order val="2"/>
          <c:tx>
            <c:v>Ožujak</c:v>
          </c:tx>
          <c:invertIfNegative val="0"/>
          <c:dLbls>
            <c:dLbl>
              <c:idx val="0"/>
              <c:layout>
                <c:manualLayout>
                  <c:x val="-1.7092321221818401E-2"/>
                  <c:y val="-5.904103212903972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590-4CDC-ACED-73623D597CD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'ožujak 2014'!$E$76</c:f>
              <c:numCache>
                <c:formatCode>#,##0.00</c:formatCode>
                <c:ptCount val="1"/>
                <c:pt idx="0">
                  <c:v>516.02990799999998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90-4CDC-ACED-73623D597CD8}"/>
            </c:ext>
          </c:extLst>
        </c:ser>
        <c:ser>
          <c:idx val="3"/>
          <c:order val="3"/>
          <c:tx>
            <c:v>Travanj</c:v>
          </c:tx>
          <c:invertIfNegative val="0"/>
          <c:dLbls>
            <c:dLbl>
              <c:idx val="0"/>
              <c:layout>
                <c:manualLayout>
                  <c:x val="-1.085237425608033E-2"/>
                  <c:y val="-9.278316217309506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590-4CDC-ACED-73623D597CD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'travanj 2014'!$E$76</c:f>
              <c:numCache>
                <c:formatCode>#,##0.00</c:formatCode>
                <c:ptCount val="1"/>
                <c:pt idx="0">
                  <c:v>584.33802300000002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90-4CDC-ACED-73623D597CD8}"/>
            </c:ext>
          </c:extLst>
        </c:ser>
        <c:ser>
          <c:idx val="4"/>
          <c:order val="4"/>
          <c:tx>
            <c:v>Svibanj</c:v>
          </c:tx>
          <c:invertIfNegative val="0"/>
          <c:dLbls>
            <c:dLbl>
              <c:idx val="0"/>
              <c:layout>
                <c:manualLayout>
                  <c:x val="-1.4379083459362721E-2"/>
                  <c:y val="-6.029469057613893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590-4CDC-ACED-73623D597CD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'svibanj 2014'!$E$76</c:f>
              <c:numCache>
                <c:formatCode>#,##0.00</c:formatCode>
                <c:ptCount val="1"/>
                <c:pt idx="0">
                  <c:v>588.560654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90-4CDC-ACED-73623D597CD8}"/>
            </c:ext>
          </c:extLst>
        </c:ser>
        <c:ser>
          <c:idx val="5"/>
          <c:order val="5"/>
          <c:tx>
            <c:v>Lipanj</c:v>
          </c:tx>
          <c:invertIfNegative val="0"/>
          <c:dLbls>
            <c:dLbl>
              <c:idx val="0"/>
              <c:layout>
                <c:manualLayout>
                  <c:x val="-8.1366370540760066E-4"/>
                  <c:y val="-6.8899600676204459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590-4CDC-ACED-73623D597CD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'lipanj 2014'!$E$76</c:f>
              <c:numCache>
                <c:formatCode>#,##0.00</c:formatCode>
                <c:ptCount val="1"/>
                <c:pt idx="0">
                  <c:v>665.04096400000003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90-4CDC-ACED-73623D597CD8}"/>
            </c:ext>
          </c:extLst>
        </c:ser>
        <c:ser>
          <c:idx val="6"/>
          <c:order val="6"/>
          <c:tx>
            <c:v>Srpanj</c:v>
          </c:tx>
          <c:invertIfNegative val="0"/>
          <c:dLbls>
            <c:dLbl>
              <c:idx val="0"/>
              <c:layout>
                <c:manualLayout>
                  <c:x val="-1.1120391081538308E-2"/>
                  <c:y val="-9.259225287584339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590-4CDC-ACED-73623D597CD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'srpanj 2014'!$E$76</c:f>
              <c:numCache>
                <c:formatCode>#,##0.00</c:formatCode>
                <c:ptCount val="1"/>
                <c:pt idx="0">
                  <c:v>840.84141299999999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90-4CDC-ACED-73623D597CD8}"/>
            </c:ext>
          </c:extLst>
        </c:ser>
        <c:ser>
          <c:idx val="7"/>
          <c:order val="7"/>
          <c:tx>
            <c:v>Kolovoz</c:v>
          </c:tx>
          <c:invertIfNegative val="0"/>
          <c:dLbls>
            <c:dLbl>
              <c:idx val="0"/>
              <c:layout>
                <c:manualLayout>
                  <c:x val="6.7665596522010823E-3"/>
                  <c:y val="-7.214039482156978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590-4CDC-ACED-73623D597CD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'kolovoz 2014'!$E$76</c:f>
              <c:numCache>
                <c:formatCode>#,##0.00</c:formatCode>
                <c:ptCount val="1"/>
                <c:pt idx="0">
                  <c:v>994.83901000000003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590-4CDC-ACED-73623D597CD8}"/>
            </c:ext>
          </c:extLst>
        </c:ser>
        <c:ser>
          <c:idx val="8"/>
          <c:order val="8"/>
          <c:tx>
            <c:v>Rujan</c:v>
          </c:tx>
          <c:invertIfNegative val="0"/>
          <c:dLbls>
            <c:dLbl>
              <c:idx val="0"/>
              <c:layout>
                <c:manualLayout>
                  <c:x val="-7.3543124753179473E-3"/>
                  <c:y val="-5.0244901804528376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590-4CDC-ACED-73623D597CD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'rujan 2014'!$E$76</c:f>
              <c:numCache>
                <c:formatCode>#,##0.00</c:formatCode>
                <c:ptCount val="1"/>
                <c:pt idx="0">
                  <c:v>744.55581500000005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590-4CDC-ACED-73623D597CD8}"/>
            </c:ext>
          </c:extLst>
        </c:ser>
        <c:ser>
          <c:idx val="9"/>
          <c:order val="9"/>
          <c:tx>
            <c:v>Listopad</c:v>
          </c:tx>
          <c:invertIfNegative val="0"/>
          <c:dLbls>
            <c:dLbl>
              <c:idx val="0"/>
              <c:layout>
                <c:manualLayout>
                  <c:x val="9.7380087465003019E-3"/>
                  <c:y val="-4.289209551559053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590-4CDC-ACED-73623D597CD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'listopad 2014'!$E$76</c:f>
              <c:numCache>
                <c:formatCode>#,##0.00</c:formatCode>
                <c:ptCount val="1"/>
                <c:pt idx="0">
                  <c:v>674.38900999999998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590-4CDC-ACED-73623D597CD8}"/>
            </c:ext>
          </c:extLst>
        </c:ser>
        <c:ser>
          <c:idx val="10"/>
          <c:order val="10"/>
          <c:tx>
            <c:v>Studeni</c:v>
          </c:tx>
          <c:invertIfNegative val="0"/>
          <c:dLbls>
            <c:dLbl>
              <c:idx val="0"/>
              <c:layout>
                <c:manualLayout>
                  <c:x val="2.7355437819474603E-3"/>
                  <c:y val="-6.1002174463337024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590-4CDC-ACED-73623D597CD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'studeni 2014'!$E$76</c:f>
              <c:numCache>
                <c:formatCode>#,##0.00</c:formatCode>
                <c:ptCount val="1"/>
                <c:pt idx="0">
                  <c:v>516.87782000000004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590-4CDC-ACED-73623D597CD8}"/>
            </c:ext>
          </c:extLst>
        </c:ser>
        <c:ser>
          <c:idx val="11"/>
          <c:order val="11"/>
          <c:tx>
            <c:v>Prosinac</c:v>
          </c:tx>
          <c:invertIfNegative val="0"/>
          <c:dLbls>
            <c:dLbl>
              <c:idx val="0"/>
              <c:layout>
                <c:manualLayout>
                  <c:x val="-1.9264910983421801E-4"/>
                  <c:y val="-4.109462540579888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590-4CDC-ACED-73623D597CD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'prosinac 2014'!$E$76</c:f>
              <c:numCache>
                <c:formatCode>#,##0.00</c:formatCode>
                <c:ptCount val="1"/>
                <c:pt idx="0">
                  <c:v>654.98592199999996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590-4CDC-ACED-73623D59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45664"/>
        <c:axId val="131747200"/>
      </c:barChart>
      <c:catAx>
        <c:axId val="131745664"/>
        <c:scaling>
          <c:orientation val="minMax"/>
        </c:scaling>
        <c:delete val="1"/>
        <c:axPos val="b"/>
        <c:majorTickMark val="none"/>
        <c:minorTickMark val="none"/>
        <c:tickLblPos val="none"/>
        <c:crossAx val="131747200"/>
        <c:crosses val="autoZero"/>
        <c:auto val="1"/>
        <c:lblAlgn val="ctr"/>
        <c:lblOffset val="100"/>
        <c:noMultiLvlLbl val="0"/>
      </c:catAx>
      <c:valAx>
        <c:axId val="131747200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 b="0"/>
                  <a:t>mil.</a:t>
                </a:r>
                <a:r>
                  <a:rPr lang="hr-HR" b="0" baseline="0"/>
                  <a:t> HRK</a:t>
                </a:r>
                <a:endParaRPr lang="hr-HR" b="0"/>
              </a:p>
            </c:rich>
          </c:tx>
          <c:layout>
            <c:manualLayout>
              <c:xMode val="edge"/>
              <c:yMode val="edge"/>
              <c:x val="1.4707798317867948E-2"/>
              <c:y val="0.3917339506172839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13174566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</a:t>
            </a:r>
            <a:r>
              <a:rPr lang="en-US" sz="1000"/>
              <a:t>otkup</a:t>
            </a:r>
            <a:r>
              <a:rPr lang="hr-HR" sz="1000"/>
              <a:t>a</a:t>
            </a:r>
            <a:r>
              <a:rPr lang="en-US" sz="1000"/>
              <a:t> </a:t>
            </a:r>
            <a:r>
              <a:rPr lang="hr-HR" sz="1000"/>
              <a:t>i prodaje </a:t>
            </a:r>
            <a:r>
              <a:rPr lang="en-US" sz="1000"/>
              <a:t>strane gotovine </a:t>
            </a:r>
            <a:r>
              <a:rPr lang="hr-HR" sz="1000"/>
              <a:t>i </a:t>
            </a:r>
            <a:r>
              <a:rPr lang="en-US" sz="1000"/>
              <a:t>čekova</a:t>
            </a:r>
            <a:r>
              <a:rPr lang="hr-HR" sz="1000"/>
              <a:t> u siječnju 2014.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69520202020174"/>
          <c:y val="0.27736562500000117"/>
          <c:w val="0.49623055555555562"/>
          <c:h val="0.6823170138888911"/>
        </c:manualLayout>
      </c:layout>
      <c:pieChart>
        <c:varyColors val="1"/>
        <c:ser>
          <c:idx val="0"/>
          <c:order val="0"/>
          <c:tx>
            <c:strRef>
              <c:f>' 2014.'!$B$77:$B$79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0850757575757602E-2"/>
                  <c:y val="-6.0144444444444473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O</a:t>
                    </a:r>
                    <a:r>
                      <a:rPr lang="en-US"/>
                      <a:t>tkup strane gotovine 68,596%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4DC-4926-A3AA-3E7CD823AE5E}"/>
                </c:ext>
              </c:extLst>
            </c:dLbl>
            <c:dLbl>
              <c:idx val="1"/>
              <c:layout>
                <c:manualLayout>
                  <c:x val="-9.4745942224805681E-3"/>
                  <c:y val="-1.64288838895139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Prodaja strane gotovine 31,404%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DC-4926-A3AA-3E7CD823AE5E}"/>
                </c:ext>
              </c:extLst>
            </c:dLbl>
            <c:dLbl>
              <c:idx val="2"/>
              <c:layout>
                <c:manualLayout>
                  <c:x val="-1.1022993182794556E-2"/>
                  <c:y val="6.16454193225846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čekova 0,000%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4DC-4926-A3AA-3E7CD823AE5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'siječanj 2014'!$J$32</c:f>
              <c:numCache>
                <c:formatCode>[$-41A]mmm\-yy;@</c:formatCode>
                <c:ptCount val="1"/>
              </c:numCache>
            </c:numRef>
          </c:cat>
          <c:val>
            <c:numRef>
              <c:f>' 2014.'!$C$77:$C$79</c:f>
              <c:numCache>
                <c:formatCode>#,##0.00000</c:formatCode>
                <c:ptCount val="3"/>
                <c:pt idx="0">
                  <c:v>0.68595723938370079</c:v>
                </c:pt>
                <c:pt idx="1">
                  <c:v>0.31404184980493455</c:v>
                </c:pt>
                <c:pt idx="2">
                  <c:v>9.1081136466654395E-7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DC-4926-A3AA-3E7CD823AE5E}"/>
            </c:ext>
          </c:extLst>
        </c:ser>
        <c:ser>
          <c:idx val="1"/>
          <c:order val="1"/>
          <c:tx>
            <c:strRef>
              <c:f>' 2014.'!$B$78</c:f>
              <c:strCache>
                <c:ptCount val="1"/>
                <c:pt idx="0">
                  <c:v>Prodaja strane gotovine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'siječanj 2014'!$J$32</c:f>
              <c:numCache>
                <c:formatCode>[$-41A]mmm\-yy;@</c:formatCode>
                <c:ptCount val="1"/>
              </c:numCache>
            </c:numRef>
          </c:cat>
          <c:val>
            <c:numRef>
              <c:f>' 2014.'!$C$78</c:f>
              <c:numCache>
                <c:formatCode>#,##0.00000</c:formatCode>
                <c:ptCount val="1"/>
                <c:pt idx="0">
                  <c:v>0.31404184980493455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DC-4926-A3AA-3E7CD823AE5E}"/>
            </c:ext>
          </c:extLst>
        </c:ser>
        <c:ser>
          <c:idx val="2"/>
          <c:order val="2"/>
          <c:tx>
            <c:strRef>
              <c:f>' 2014.'!$B$79</c:f>
              <c:strCache>
                <c:ptCount val="1"/>
                <c:pt idx="0">
                  <c:v>Otkup čekova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'siječanj 2014'!$J$32</c:f>
              <c:numCache>
                <c:formatCode>[$-41A]mmm\-yy;@</c:formatCode>
                <c:ptCount val="1"/>
              </c:numCache>
            </c:numRef>
          </c:cat>
          <c:val>
            <c:numRef>
              <c:f>' 2014.'!$C$79</c:f>
              <c:numCache>
                <c:formatCode>#,##0.00000</c:formatCode>
                <c:ptCount val="1"/>
                <c:pt idx="0">
                  <c:v>9.1081136466654395E-7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DC-4926-A3AA-3E7CD823AE5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siječnju 2014.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753585858585891"/>
          <c:y val="0.25758159722222346"/>
          <c:w val="0.50165328282828281"/>
          <c:h val="0.68977326388889171"/>
        </c:manualLayout>
      </c:layout>
      <c:pieChart>
        <c:varyColors val="1"/>
        <c:ser>
          <c:idx val="0"/>
          <c:order val="0"/>
          <c:tx>
            <c:strRef>
              <c:f>' 2014.'!$B$66:$B$69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2.872979797979798E-2"/>
                  <c:y val="-7.76034722222224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85,116%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706-44AC-8E12-EF481A36F9FD}"/>
                </c:ext>
              </c:extLst>
            </c:dLbl>
            <c:dLbl>
              <c:idx val="1"/>
              <c:layout>
                <c:manualLayout>
                  <c:x val="-4.6003207932342194E-2"/>
                  <c:y val="0.1343434207476211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6,745%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706-44AC-8E12-EF481A36F9FD}"/>
                </c:ext>
              </c:extLst>
            </c:dLbl>
            <c:dLbl>
              <c:idx val="2"/>
              <c:layout>
                <c:manualLayout>
                  <c:x val="5.5240151515151395E-2"/>
                  <c:y val="-1.52663194444444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4,557%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706-44AC-8E12-EF481A36F9FD}"/>
                </c:ext>
              </c:extLst>
            </c:dLbl>
            <c:dLbl>
              <c:idx val="3"/>
              <c:layout>
                <c:manualLayout>
                  <c:x val="0.21557045454545523"/>
                  <c:y val="3.76982638888888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3,582%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706-44AC-8E12-EF481A36F9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2014.'!$C$66:$C$69</c:f>
              <c:numCache>
                <c:formatCode>0.00000</c:formatCode>
                <c:ptCount val="4"/>
                <c:pt idx="0">
                  <c:v>0.85116054964127319</c:v>
                </c:pt>
                <c:pt idx="1">
                  <c:v>6.7451840496244544E-2</c:v>
                </c:pt>
                <c:pt idx="2">
                  <c:v>4.556728580637763E-2</c:v>
                </c:pt>
                <c:pt idx="3">
                  <c:v>3.5820324056104635E-2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06-44AC-8E12-EF481A36F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veljači 2014.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6056944444444446"/>
          <c:y val="0.25234513888888876"/>
          <c:w val="0.49384318181818182"/>
          <c:h val="0.67903437500000063"/>
        </c:manualLayout>
      </c:layout>
      <c:pieChart>
        <c:varyColors val="1"/>
        <c:ser>
          <c:idx val="0"/>
          <c:order val="0"/>
          <c:tx>
            <c:strRef>
              <c:f>' 2014.'!$B$77:$B$79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1.9015909090909101E-2"/>
                  <c:y val="-5.7953125000000001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Otkup strane gotovine 70,878%</a:t>
                    </a:r>
                    <a:endParaRPr lang="en-US" b="1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A84-4C47-90F3-91955D5CA996}"/>
                </c:ext>
              </c:extLst>
            </c:dLbl>
            <c:dLbl>
              <c:idx val="1"/>
              <c:layout>
                <c:manualLayout>
                  <c:x val="-2.6304907152878091E-2"/>
                  <c:y val="3.7219756621331458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Prodaja strane gotovine 29,122%</a:t>
                    </a:r>
                    <a:endParaRPr lang="en-US" b="1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84-4C47-90F3-91955D5CA996}"/>
                </c:ext>
              </c:extLst>
            </c:dLbl>
            <c:dLbl>
              <c:idx val="2"/>
              <c:layout>
                <c:manualLayout>
                  <c:x val="-7.2154797979798124E-2"/>
                  <c:y val="-5.3298611111111654E-3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Otkup čekova 0,000%</a:t>
                    </a:r>
                    <a:endParaRPr lang="en-US" b="1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A84-4C47-90F3-91955D5CA9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sr-Latn-R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2014.'!$D$77:$D$79</c:f>
              <c:numCache>
                <c:formatCode>#,##0.00000</c:formatCode>
                <c:ptCount val="3"/>
                <c:pt idx="0">
                  <c:v>0.70877840488159571</c:v>
                </c:pt>
                <c:pt idx="1">
                  <c:v>0.29122150277856063</c:v>
                </c:pt>
                <c:pt idx="2">
                  <c:v>9.2339843620628033E-8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4-4C47-90F3-91955D5CA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45</xdr:row>
      <xdr:rowOff>157163</xdr:rowOff>
    </xdr:from>
    <xdr:to>
      <xdr:col>10</xdr:col>
      <xdr:colOff>370800</xdr:colOff>
      <xdr:row>65</xdr:row>
      <xdr:rowOff>158663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289832</xdr:colOff>
      <xdr:row>68</xdr:row>
      <xdr:rowOff>24493</xdr:rowOff>
    </xdr:from>
    <xdr:to>
      <xdr:col>10</xdr:col>
      <xdr:colOff>355832</xdr:colOff>
      <xdr:row>88</xdr:row>
      <xdr:rowOff>25993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289830</xdr:colOff>
      <xdr:row>89</xdr:row>
      <xdr:rowOff>159202</xdr:rowOff>
    </xdr:from>
    <xdr:to>
      <xdr:col>10</xdr:col>
      <xdr:colOff>355830</xdr:colOff>
      <xdr:row>109</xdr:row>
      <xdr:rowOff>160702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66675</xdr:colOff>
      <xdr:row>68</xdr:row>
      <xdr:rowOff>33679</xdr:rowOff>
    </xdr:from>
    <xdr:to>
      <xdr:col>21</xdr:col>
      <xdr:colOff>132675</xdr:colOff>
      <xdr:row>88</xdr:row>
      <xdr:rowOff>35179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326571</xdr:colOff>
      <xdr:row>2</xdr:row>
      <xdr:rowOff>1360</xdr:rowOff>
    </xdr:from>
    <xdr:to>
      <xdr:col>10</xdr:col>
      <xdr:colOff>392571</xdr:colOff>
      <xdr:row>22</xdr:row>
      <xdr:rowOff>2860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23</xdr:row>
      <xdr:rowOff>157843</xdr:rowOff>
    </xdr:from>
    <xdr:to>
      <xdr:col>10</xdr:col>
      <xdr:colOff>380325</xdr:colOff>
      <xdr:row>43</xdr:row>
      <xdr:rowOff>159343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2</xdr:row>
      <xdr:rowOff>161924</xdr:rowOff>
    </xdr:from>
    <xdr:to>
      <xdr:col>12</xdr:col>
      <xdr:colOff>188100</xdr:colOff>
      <xdr:row>18</xdr:row>
      <xdr:rowOff>12974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26</xdr:row>
      <xdr:rowOff>9524</xdr:rowOff>
    </xdr:from>
    <xdr:to>
      <xdr:col>12</xdr:col>
      <xdr:colOff>188100</xdr:colOff>
      <xdr:row>41</xdr:row>
      <xdr:rowOff>22499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152399</xdr:rowOff>
    </xdr:from>
    <xdr:to>
      <xdr:col>12</xdr:col>
      <xdr:colOff>197625</xdr:colOff>
      <xdr:row>18</xdr:row>
      <xdr:rowOff>3449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26</xdr:row>
      <xdr:rowOff>9524</xdr:rowOff>
    </xdr:from>
    <xdr:to>
      <xdr:col>12</xdr:col>
      <xdr:colOff>197624</xdr:colOff>
      <xdr:row>41</xdr:row>
      <xdr:rowOff>22499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581024</xdr:colOff>
      <xdr:row>2</xdr:row>
      <xdr:rowOff>152399</xdr:rowOff>
    </xdr:from>
    <xdr:to>
      <xdr:col>12</xdr:col>
      <xdr:colOff>188099</xdr:colOff>
      <xdr:row>18</xdr:row>
      <xdr:rowOff>3449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25</xdr:row>
      <xdr:rowOff>152400</xdr:rowOff>
    </xdr:from>
    <xdr:to>
      <xdr:col>12</xdr:col>
      <xdr:colOff>188100</xdr:colOff>
      <xdr:row>41</xdr:row>
      <xdr:rowOff>3450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2</xdr:row>
      <xdr:rowOff>161924</xdr:rowOff>
    </xdr:from>
    <xdr:to>
      <xdr:col>12</xdr:col>
      <xdr:colOff>197624</xdr:colOff>
      <xdr:row>18</xdr:row>
      <xdr:rowOff>12974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581024</xdr:colOff>
      <xdr:row>25</xdr:row>
      <xdr:rowOff>161924</xdr:rowOff>
    </xdr:from>
    <xdr:to>
      <xdr:col>12</xdr:col>
      <xdr:colOff>188099</xdr:colOff>
      <xdr:row>41</xdr:row>
      <xdr:rowOff>12974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581026</xdr:colOff>
      <xdr:row>3</xdr:row>
      <xdr:rowOff>0</xdr:rowOff>
    </xdr:from>
    <xdr:to>
      <xdr:col>12</xdr:col>
      <xdr:colOff>188101</xdr:colOff>
      <xdr:row>18</xdr:row>
      <xdr:rowOff>12975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25</xdr:row>
      <xdr:rowOff>161924</xdr:rowOff>
    </xdr:from>
    <xdr:to>
      <xdr:col>12</xdr:col>
      <xdr:colOff>188100</xdr:colOff>
      <xdr:row>41</xdr:row>
      <xdr:rowOff>12974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3</xdr:row>
      <xdr:rowOff>0</xdr:rowOff>
    </xdr:from>
    <xdr:to>
      <xdr:col>12</xdr:col>
      <xdr:colOff>197624</xdr:colOff>
      <xdr:row>18</xdr:row>
      <xdr:rowOff>12975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12</xdr:col>
      <xdr:colOff>197625</xdr:colOff>
      <xdr:row>41</xdr:row>
      <xdr:rowOff>12975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2</xdr:row>
      <xdr:rowOff>152399</xdr:rowOff>
    </xdr:from>
    <xdr:to>
      <xdr:col>12</xdr:col>
      <xdr:colOff>197624</xdr:colOff>
      <xdr:row>18</xdr:row>
      <xdr:rowOff>3449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26</xdr:row>
      <xdr:rowOff>0</xdr:rowOff>
    </xdr:from>
    <xdr:to>
      <xdr:col>12</xdr:col>
      <xdr:colOff>197624</xdr:colOff>
      <xdr:row>41</xdr:row>
      <xdr:rowOff>12975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12</xdr:col>
      <xdr:colOff>197625</xdr:colOff>
      <xdr:row>18</xdr:row>
      <xdr:rowOff>12975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12</xdr:col>
      <xdr:colOff>197625</xdr:colOff>
      <xdr:row>41</xdr:row>
      <xdr:rowOff>12975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161924</xdr:rowOff>
    </xdr:from>
    <xdr:to>
      <xdr:col>12</xdr:col>
      <xdr:colOff>197625</xdr:colOff>
      <xdr:row>18</xdr:row>
      <xdr:rowOff>12974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25</xdr:row>
      <xdr:rowOff>142875</xdr:rowOff>
    </xdr:from>
    <xdr:to>
      <xdr:col>12</xdr:col>
      <xdr:colOff>197625</xdr:colOff>
      <xdr:row>40</xdr:row>
      <xdr:rowOff>155850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</xdr:row>
      <xdr:rowOff>142874</xdr:rowOff>
    </xdr:from>
    <xdr:to>
      <xdr:col>12</xdr:col>
      <xdr:colOff>207150</xdr:colOff>
      <xdr:row>17</xdr:row>
      <xdr:rowOff>155849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26</xdr:row>
      <xdr:rowOff>9524</xdr:rowOff>
    </xdr:from>
    <xdr:to>
      <xdr:col>12</xdr:col>
      <xdr:colOff>207150</xdr:colOff>
      <xdr:row>41</xdr:row>
      <xdr:rowOff>22499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2</xdr:row>
      <xdr:rowOff>142874</xdr:rowOff>
    </xdr:from>
    <xdr:to>
      <xdr:col>12</xdr:col>
      <xdr:colOff>197624</xdr:colOff>
      <xdr:row>17</xdr:row>
      <xdr:rowOff>155849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25</xdr:row>
      <xdr:rowOff>152400</xdr:rowOff>
    </xdr:from>
    <xdr:to>
      <xdr:col>12</xdr:col>
      <xdr:colOff>197624</xdr:colOff>
      <xdr:row>41</xdr:row>
      <xdr:rowOff>3450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2</xdr:row>
      <xdr:rowOff>152400</xdr:rowOff>
    </xdr:from>
    <xdr:to>
      <xdr:col>12</xdr:col>
      <xdr:colOff>197624</xdr:colOff>
      <xdr:row>18</xdr:row>
      <xdr:rowOff>3450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26</xdr:row>
      <xdr:rowOff>0</xdr:rowOff>
    </xdr:from>
    <xdr:to>
      <xdr:col>12</xdr:col>
      <xdr:colOff>197624</xdr:colOff>
      <xdr:row>41</xdr:row>
      <xdr:rowOff>12975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1" customWidth="1"/>
    <col min="2" max="16384" width="9.28515625" style="1"/>
  </cols>
  <sheetData/>
  <pageMargins left="0.70866141732283472" right="0.70866141732283472" top="0.74803149606299213" bottom="0.74803149606299213" header="0.31496062992125984" footer="0.31496062992125984"/>
  <pageSetup paperSize="9" scale="51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2" style="3" customWidth="1"/>
    <col min="3" max="3" width="12.28515625" style="3" customWidth="1"/>
    <col min="4" max="4" width="13.85546875" style="3" customWidth="1"/>
    <col min="5" max="6" width="14.7109375" style="3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5.6" x14ac:dyDescent="0.3">
      <c r="B2" s="26" t="s">
        <v>75</v>
      </c>
      <c r="C2" s="8"/>
    </row>
    <row r="3" spans="2:6" ht="12.9" customHeight="1" x14ac:dyDescent="0.2">
      <c r="B3" s="19"/>
    </row>
    <row r="4" spans="2:6" ht="30" customHeight="1" x14ac:dyDescent="0.2">
      <c r="B4" s="62" t="s">
        <v>56</v>
      </c>
      <c r="C4" s="62"/>
      <c r="D4" s="62" t="s">
        <v>108</v>
      </c>
      <c r="E4" s="62"/>
      <c r="F4" s="62"/>
    </row>
    <row r="5" spans="2:6" ht="30" customHeight="1" x14ac:dyDescent="0.2">
      <c r="B5" s="25" t="s">
        <v>0</v>
      </c>
      <c r="C5" s="25" t="s">
        <v>1</v>
      </c>
      <c r="D5" s="25" t="s">
        <v>63</v>
      </c>
      <c r="E5" s="25" t="s">
        <v>64</v>
      </c>
      <c r="F5" s="25" t="s">
        <v>116</v>
      </c>
    </row>
    <row r="6" spans="2:6" ht="12.9" customHeight="1" x14ac:dyDescent="0.2">
      <c r="B6" s="2" t="s">
        <v>2</v>
      </c>
      <c r="C6" s="2" t="s">
        <v>17</v>
      </c>
      <c r="D6" s="10">
        <v>2277632</v>
      </c>
      <c r="E6" s="10">
        <v>11840161</v>
      </c>
      <c r="F6" s="10">
        <f>E6/' 2014.'!$O$1</f>
        <v>1571459.4200013271</v>
      </c>
    </row>
    <row r="7" spans="2:6" ht="12.9" customHeight="1" x14ac:dyDescent="0.2">
      <c r="B7" s="2" t="s">
        <v>3</v>
      </c>
      <c r="C7" s="2" t="s">
        <v>18</v>
      </c>
      <c r="D7" s="10">
        <v>1903985</v>
      </c>
      <c r="E7" s="10">
        <v>9906566</v>
      </c>
      <c r="F7" s="10">
        <f>E7/' 2014.'!$O$1</f>
        <v>1314827.2612648483</v>
      </c>
    </row>
    <row r="8" spans="2:6" ht="12.9" customHeight="1" x14ac:dyDescent="0.2">
      <c r="B8" s="2" t="s">
        <v>4</v>
      </c>
      <c r="C8" s="2" t="s">
        <v>19</v>
      </c>
      <c r="D8" s="10">
        <v>28187040</v>
      </c>
      <c r="E8" s="10">
        <v>7047226</v>
      </c>
      <c r="F8" s="10">
        <f>E8/' 2014.'!$O$1</f>
        <v>935327.62625257147</v>
      </c>
    </row>
    <row r="9" spans="2:6" ht="12.9" customHeight="1" x14ac:dyDescent="0.2">
      <c r="B9" s="2" t="s">
        <v>5</v>
      </c>
      <c r="C9" s="2" t="s">
        <v>20</v>
      </c>
      <c r="D9" s="10">
        <v>2165490</v>
      </c>
      <c r="E9" s="10">
        <v>2145357</v>
      </c>
      <c r="F9" s="10">
        <f>E9/' 2014.'!$O$1</f>
        <v>284737.80609197688</v>
      </c>
    </row>
    <row r="10" spans="2:6" ht="12.9" customHeight="1" x14ac:dyDescent="0.2">
      <c r="B10" s="2" t="s">
        <v>6</v>
      </c>
      <c r="C10" s="2" t="s">
        <v>21</v>
      </c>
      <c r="D10" s="10">
        <v>151623115</v>
      </c>
      <c r="E10" s="10">
        <v>3520054</v>
      </c>
      <c r="F10" s="10">
        <f>E10/' 2014.'!$O$1</f>
        <v>467191.45265113807</v>
      </c>
    </row>
    <row r="11" spans="2:6" ht="12.9" customHeight="1" x14ac:dyDescent="0.2">
      <c r="B11" s="2" t="s">
        <v>7</v>
      </c>
      <c r="C11" s="2" t="s">
        <v>22</v>
      </c>
      <c r="D11" s="10">
        <v>49752300</v>
      </c>
      <c r="E11" s="10">
        <v>2579426</v>
      </c>
      <c r="F11" s="10">
        <f>E11/' 2014.'!$O$1</f>
        <v>342348.66281770519</v>
      </c>
    </row>
    <row r="12" spans="2:6" ht="12.9" customHeight="1" x14ac:dyDescent="0.2">
      <c r="B12" s="2" t="s">
        <v>8</v>
      </c>
      <c r="C12" s="2" t="s">
        <v>23</v>
      </c>
      <c r="D12" s="10">
        <v>2495590</v>
      </c>
      <c r="E12" s="10">
        <v>2247244</v>
      </c>
      <c r="F12" s="10">
        <f>E12/' 2014.'!$O$1</f>
        <v>298260.53487291787</v>
      </c>
    </row>
    <row r="13" spans="2:6" ht="12.9" customHeight="1" x14ac:dyDescent="0.2">
      <c r="B13" s="2" t="s">
        <v>9</v>
      </c>
      <c r="C13" s="2" t="s">
        <v>24</v>
      </c>
      <c r="D13" s="10">
        <v>5070000</v>
      </c>
      <c r="E13" s="10">
        <v>4072320</v>
      </c>
      <c r="F13" s="10">
        <f>E13/' 2014.'!$O$1</f>
        <v>540489.74716304999</v>
      </c>
    </row>
    <row r="14" spans="2:6" ht="12.9" customHeight="1" x14ac:dyDescent="0.2">
      <c r="B14" s="2" t="s">
        <v>10</v>
      </c>
      <c r="C14" s="2" t="s">
        <v>25</v>
      </c>
      <c r="D14" s="10">
        <v>9622799</v>
      </c>
      <c r="E14" s="10">
        <v>59671606</v>
      </c>
      <c r="F14" s="10">
        <f>E14/' 2014.'!$O$1</f>
        <v>7919783.1309310505</v>
      </c>
    </row>
    <row r="15" spans="2:6" ht="12.9" customHeight="1" x14ac:dyDescent="0.2">
      <c r="B15" s="2" t="s">
        <v>11</v>
      </c>
      <c r="C15" s="2" t="s">
        <v>26</v>
      </c>
      <c r="D15" s="10">
        <v>2390594</v>
      </c>
      <c r="E15" s="10">
        <v>22193146</v>
      </c>
      <c r="F15" s="10">
        <f>E15/' 2014.'!$O$1</f>
        <v>2945536.6646758243</v>
      </c>
    </row>
    <row r="16" spans="2:6" ht="12.9" customHeight="1" x14ac:dyDescent="0.2">
      <c r="B16" s="2" t="s">
        <v>12</v>
      </c>
      <c r="C16" s="2" t="s">
        <v>27</v>
      </c>
      <c r="D16" s="10">
        <v>25534767</v>
      </c>
      <c r="E16" s="10">
        <v>147871977</v>
      </c>
      <c r="F16" s="10">
        <f>E16/' 2014.'!$O$1</f>
        <v>19625984.07326299</v>
      </c>
    </row>
    <row r="17" spans="2:6" ht="12.9" customHeight="1" x14ac:dyDescent="0.2">
      <c r="B17" s="2" t="s">
        <v>13</v>
      </c>
      <c r="C17" s="2" t="s">
        <v>28</v>
      </c>
      <c r="D17" s="10">
        <v>1555770</v>
      </c>
      <c r="E17" s="10">
        <v>96275</v>
      </c>
      <c r="F17" s="10">
        <f>E17/' 2014.'!$O$1</f>
        <v>12777.888380118122</v>
      </c>
    </row>
    <row r="18" spans="2:6" ht="12.9" customHeight="1" x14ac:dyDescent="0.2">
      <c r="B18" s="2" t="s">
        <v>14</v>
      </c>
      <c r="C18" s="2" t="s">
        <v>29</v>
      </c>
      <c r="D18" s="10">
        <v>2356906</v>
      </c>
      <c r="E18" s="10">
        <v>8901989</v>
      </c>
      <c r="F18" s="10">
        <f>E18/' 2014.'!$O$1</f>
        <v>1181496.9805561085</v>
      </c>
    </row>
    <row r="19" spans="2:6" ht="12.9" customHeight="1" x14ac:dyDescent="0.2">
      <c r="B19" s="2" t="s">
        <v>15</v>
      </c>
      <c r="C19" s="2" t="s">
        <v>30</v>
      </c>
      <c r="D19" s="10">
        <v>213342393</v>
      </c>
      <c r="E19" s="10">
        <v>1602077937</v>
      </c>
      <c r="F19" s="10">
        <f>E19/' 2014.'!$O$1</f>
        <v>212632283.09775034</v>
      </c>
    </row>
    <row r="20" spans="2:6" ht="12.9" customHeight="1" x14ac:dyDescent="0.2">
      <c r="B20" s="2" t="s">
        <v>16</v>
      </c>
      <c r="C20" s="2" t="s">
        <v>31</v>
      </c>
      <c r="D20" s="10">
        <v>4609935</v>
      </c>
      <c r="E20" s="10">
        <v>7941000</v>
      </c>
      <c r="F20" s="10">
        <f>E20/' 2014.'!$O$1</f>
        <v>1053951.8216205454</v>
      </c>
    </row>
    <row r="21" spans="2:6" s="9" customFormat="1" ht="12.9" customHeight="1" x14ac:dyDescent="0.2">
      <c r="B21" s="15" t="s">
        <v>32</v>
      </c>
      <c r="C21" s="16"/>
      <c r="D21" s="16"/>
      <c r="E21" s="17">
        <f>SUM(E6:E20)</f>
        <v>1892112284</v>
      </c>
      <c r="F21" s="17">
        <f>E21/' 2014.'!$O$1</f>
        <v>251126456.16829249</v>
      </c>
    </row>
    <row r="22" spans="2:6" ht="12.9" customHeight="1" x14ac:dyDescent="0.2">
      <c r="B22" s="18" t="s">
        <v>115</v>
      </c>
      <c r="C22" s="6"/>
      <c r="D22" s="21"/>
      <c r="E22" s="7">
        <f>+E21/1000000</f>
        <v>1892.112284</v>
      </c>
      <c r="F22" s="7">
        <f>E22/' 2014.'!$O$1</f>
        <v>251.12645616829252</v>
      </c>
    </row>
    <row r="23" spans="2:6" ht="12.9" customHeight="1" x14ac:dyDescent="0.2">
      <c r="B23" s="11"/>
      <c r="D23" s="12"/>
      <c r="E23" s="12"/>
      <c r="F23" s="12"/>
    </row>
    <row r="24" spans="2:6" ht="12.9" customHeight="1" x14ac:dyDescent="0.2">
      <c r="B24" s="11"/>
    </row>
    <row r="25" spans="2:6" ht="12.9" customHeight="1" x14ac:dyDescent="0.25">
      <c r="B25" s="27" t="s">
        <v>101</v>
      </c>
    </row>
    <row r="26" spans="2:6" ht="12.9" customHeight="1" x14ac:dyDescent="0.2">
      <c r="B26" s="20"/>
    </row>
    <row r="27" spans="2:6" ht="30" customHeight="1" x14ac:dyDescent="0.2">
      <c r="B27" s="62" t="s">
        <v>56</v>
      </c>
      <c r="C27" s="62"/>
      <c r="D27" s="62" t="s">
        <v>109</v>
      </c>
      <c r="E27" s="62"/>
      <c r="F27" s="62"/>
    </row>
    <row r="28" spans="2:6" ht="30" customHeight="1" x14ac:dyDescent="0.2">
      <c r="B28" s="25" t="s">
        <v>0</v>
      </c>
      <c r="C28" s="25" t="s">
        <v>1</v>
      </c>
      <c r="D28" s="25" t="s">
        <v>63</v>
      </c>
      <c r="E28" s="25" t="s">
        <v>64</v>
      </c>
      <c r="F28" s="25" t="s">
        <v>116</v>
      </c>
    </row>
    <row r="29" spans="2:6" ht="12.9" customHeight="1" x14ac:dyDescent="0.2">
      <c r="B29" s="2" t="s">
        <v>2</v>
      </c>
      <c r="C29" s="2" t="s">
        <v>17</v>
      </c>
      <c r="D29" s="10">
        <v>624577</v>
      </c>
      <c r="E29" s="10">
        <v>3279253</v>
      </c>
      <c r="F29" s="10">
        <f>E29/' 2014.'!$O$1</f>
        <v>435231.66766208771</v>
      </c>
    </row>
    <row r="30" spans="2:6" ht="12.9" customHeight="1" x14ac:dyDescent="0.2">
      <c r="B30" s="2">
        <v>124</v>
      </c>
      <c r="C30" s="2" t="s">
        <v>18</v>
      </c>
      <c r="D30" s="10">
        <v>525277</v>
      </c>
      <c r="E30" s="10">
        <v>2780487</v>
      </c>
      <c r="F30" s="10">
        <f>E30/' 2014.'!$O$1</f>
        <v>369034.04340035835</v>
      </c>
    </row>
    <row r="31" spans="2:6" ht="12.9" customHeight="1" x14ac:dyDescent="0.2">
      <c r="B31" s="2" t="s">
        <v>4</v>
      </c>
      <c r="C31" s="2" t="s">
        <v>19</v>
      </c>
      <c r="D31" s="10">
        <v>6023470</v>
      </c>
      <c r="E31" s="10">
        <v>1594165</v>
      </c>
      <c r="F31" s="10">
        <f>E31/' 2014.'!$O$1</f>
        <v>211582.05587630233</v>
      </c>
    </row>
    <row r="32" spans="2:6" ht="12.9" customHeight="1" x14ac:dyDescent="0.2">
      <c r="B32" s="2" t="s">
        <v>5</v>
      </c>
      <c r="C32" s="2" t="s">
        <v>20</v>
      </c>
      <c r="D32" s="10">
        <v>1412290</v>
      </c>
      <c r="E32" s="10">
        <v>1411168</v>
      </c>
      <c r="F32" s="10">
        <f>E32/' 2014.'!$O$1</f>
        <v>187294.180104851</v>
      </c>
    </row>
    <row r="33" spans="2:6" ht="12.9" customHeight="1" x14ac:dyDescent="0.2">
      <c r="B33" s="2" t="s">
        <v>6</v>
      </c>
      <c r="C33" s="2" t="s">
        <v>21</v>
      </c>
      <c r="D33" s="10">
        <v>67129265</v>
      </c>
      <c r="E33" s="10">
        <v>1642180</v>
      </c>
      <c r="F33" s="10">
        <f>E33/' 2014.'!$O$1</f>
        <v>217954.74152233059</v>
      </c>
    </row>
    <row r="34" spans="2:6" ht="12.9" customHeight="1" x14ac:dyDescent="0.2">
      <c r="B34" s="2" t="s">
        <v>7</v>
      </c>
      <c r="C34" s="2" t="s">
        <v>22</v>
      </c>
      <c r="D34" s="10">
        <v>4874300</v>
      </c>
      <c r="E34" s="10">
        <v>262609</v>
      </c>
      <c r="F34" s="10">
        <f>E34/' 2014.'!$O$1</f>
        <v>34854.20399495653</v>
      </c>
    </row>
    <row r="35" spans="2:6" ht="12.9" customHeight="1" x14ac:dyDescent="0.2">
      <c r="B35" s="2" t="s">
        <v>8</v>
      </c>
      <c r="C35" s="2" t="s">
        <v>23</v>
      </c>
      <c r="D35" s="10">
        <v>853970</v>
      </c>
      <c r="E35" s="10">
        <v>776574</v>
      </c>
      <c r="F35" s="10">
        <f>E35/' 2014.'!$O$1</f>
        <v>103069.08222177981</v>
      </c>
    </row>
    <row r="36" spans="2:6" ht="12.9" customHeight="1" x14ac:dyDescent="0.2">
      <c r="B36" s="2" t="s">
        <v>9</v>
      </c>
      <c r="C36" s="2" t="s">
        <v>24</v>
      </c>
      <c r="D36" s="10">
        <v>1690490</v>
      </c>
      <c r="E36" s="10">
        <v>1372628</v>
      </c>
      <c r="F36" s="10">
        <f>E36/' 2014.'!$O$1</f>
        <v>182179.04306855131</v>
      </c>
    </row>
    <row r="37" spans="2:6" ht="12.9" customHeight="1" x14ac:dyDescent="0.2">
      <c r="B37" s="2" t="s">
        <v>10</v>
      </c>
      <c r="C37" s="2" t="s">
        <v>25</v>
      </c>
      <c r="D37" s="10">
        <v>2218618</v>
      </c>
      <c r="E37" s="10">
        <v>13862169</v>
      </c>
      <c r="F37" s="10">
        <f>E37/' 2014.'!$O$1</f>
        <v>1839826.0003981683</v>
      </c>
    </row>
    <row r="38" spans="2:6" ht="12.9" customHeight="1" x14ac:dyDescent="0.2">
      <c r="B38" s="2" t="s">
        <v>11</v>
      </c>
      <c r="C38" s="2" t="s">
        <v>26</v>
      </c>
      <c r="D38" s="10">
        <v>879286</v>
      </c>
      <c r="E38" s="10">
        <v>8360274</v>
      </c>
      <c r="F38" s="10">
        <f>E38/' 2014.'!$O$1</f>
        <v>1109599.0443957793</v>
      </c>
    </row>
    <row r="39" spans="2:6" ht="12.9" customHeight="1" x14ac:dyDescent="0.2">
      <c r="B39" s="2" t="s">
        <v>12</v>
      </c>
      <c r="C39" s="2" t="s">
        <v>27</v>
      </c>
      <c r="D39" s="10">
        <v>3360227</v>
      </c>
      <c r="E39" s="10">
        <v>19631866</v>
      </c>
      <c r="F39" s="10">
        <f>E39/' 2014.'!$O$1</f>
        <v>2605596.3899396108</v>
      </c>
    </row>
    <row r="40" spans="2:6" ht="12.9" customHeight="1" x14ac:dyDescent="0.2">
      <c r="B40" s="2" t="s">
        <v>13</v>
      </c>
      <c r="C40" s="2" t="s">
        <v>28</v>
      </c>
      <c r="D40" s="10">
        <v>1228040</v>
      </c>
      <c r="E40" s="10">
        <v>82021</v>
      </c>
      <c r="F40" s="10">
        <f>E40/' 2014.'!$O$1</f>
        <v>10886.057468976043</v>
      </c>
    </row>
    <row r="41" spans="2:6" ht="12.9" customHeight="1" x14ac:dyDescent="0.2">
      <c r="B41" s="2" t="s">
        <v>14</v>
      </c>
      <c r="C41" s="2" t="s">
        <v>29</v>
      </c>
      <c r="D41" s="10">
        <v>2167581</v>
      </c>
      <c r="E41" s="10">
        <v>8475943</v>
      </c>
      <c r="F41" s="10">
        <f>E41/' 2014.'!$O$1</f>
        <v>1124950.9589222907</v>
      </c>
    </row>
    <row r="42" spans="2:6" ht="12.9" customHeight="1" x14ac:dyDescent="0.2">
      <c r="B42" s="2" t="s">
        <v>15</v>
      </c>
      <c r="C42" s="2" t="s">
        <v>30</v>
      </c>
      <c r="D42" s="10">
        <v>89076773</v>
      </c>
      <c r="E42" s="10">
        <v>679011293</v>
      </c>
      <c r="F42" s="10">
        <f>E42/' 2014.'!$O$1</f>
        <v>90120285.752206504</v>
      </c>
    </row>
    <row r="43" spans="2:6" ht="12.9" customHeight="1" x14ac:dyDescent="0.2">
      <c r="B43" s="2" t="s">
        <v>16</v>
      </c>
      <c r="C43" s="2" t="s">
        <v>31</v>
      </c>
      <c r="D43" s="10">
        <v>1171145</v>
      </c>
      <c r="E43" s="10">
        <v>2013185</v>
      </c>
      <c r="F43" s="10">
        <f>E43/' 2014.'!$O$1</f>
        <v>267195.56705819891</v>
      </c>
    </row>
    <row r="44" spans="2:6" s="9" customFormat="1" ht="12.9" customHeight="1" x14ac:dyDescent="0.2">
      <c r="B44" s="16" t="s">
        <v>32</v>
      </c>
      <c r="C44" s="16"/>
      <c r="D44" s="17"/>
      <c r="E44" s="17">
        <f>SUM(E29:E43)</f>
        <v>744555815</v>
      </c>
      <c r="F44" s="17">
        <f>E44/' 2014.'!$O$1</f>
        <v>98819538.788240761</v>
      </c>
    </row>
    <row r="45" spans="2:6" ht="12.9" customHeight="1" x14ac:dyDescent="0.2">
      <c r="B45" s="18" t="s">
        <v>115</v>
      </c>
      <c r="C45" s="6"/>
      <c r="D45" s="21"/>
      <c r="E45" s="7">
        <f>+E44/1000000</f>
        <v>744.55581500000005</v>
      </c>
      <c r="F45" s="7">
        <f>E45/' 2014.'!$O$1</f>
        <v>98.819538788240763</v>
      </c>
    </row>
    <row r="46" spans="2:6" ht="12.9" customHeight="1" x14ac:dyDescent="0.2">
      <c r="B46" s="11"/>
      <c r="D46" s="12"/>
      <c r="E46" s="12"/>
      <c r="F46" s="12"/>
    </row>
    <row r="48" spans="2:6" ht="12.9" customHeight="1" x14ac:dyDescent="0.25">
      <c r="B48" s="28" t="s">
        <v>100</v>
      </c>
    </row>
    <row r="49" spans="2:6" ht="12.9" customHeight="1" x14ac:dyDescent="0.2">
      <c r="B49" s="19"/>
    </row>
    <row r="50" spans="2:6" ht="30" customHeight="1" x14ac:dyDescent="0.2">
      <c r="B50" s="62" t="s">
        <v>56</v>
      </c>
      <c r="C50" s="62"/>
      <c r="D50" s="62" t="s">
        <v>108</v>
      </c>
      <c r="E50" s="62"/>
      <c r="F50" s="62"/>
    </row>
    <row r="51" spans="2:6" ht="30" customHeight="1" x14ac:dyDescent="0.2">
      <c r="B51" s="25" t="s">
        <v>0</v>
      </c>
      <c r="C51" s="25" t="s">
        <v>1</v>
      </c>
      <c r="D51" s="25" t="s">
        <v>63</v>
      </c>
      <c r="E51" s="25" t="s">
        <v>64</v>
      </c>
      <c r="F51" s="25" t="s">
        <v>116</v>
      </c>
    </row>
    <row r="52" spans="2:6" ht="12.9" customHeight="1" x14ac:dyDescent="0.2">
      <c r="B52" s="2" t="s">
        <v>2</v>
      </c>
      <c r="C52" s="2" t="s">
        <v>17</v>
      </c>
      <c r="D52" s="10">
        <v>0</v>
      </c>
      <c r="E52" s="10">
        <v>0</v>
      </c>
      <c r="F52" s="10">
        <f>E52/' 2014.'!$O$1</f>
        <v>0</v>
      </c>
    </row>
    <row r="53" spans="2:6" ht="12.9" customHeight="1" x14ac:dyDescent="0.2">
      <c r="B53" s="2">
        <v>124</v>
      </c>
      <c r="C53" s="2" t="s">
        <v>18</v>
      </c>
      <c r="D53" s="10">
        <v>0</v>
      </c>
      <c r="E53" s="10">
        <v>0</v>
      </c>
      <c r="F53" s="10">
        <f>E53/' 2014.'!$O$1</f>
        <v>0</v>
      </c>
    </row>
    <row r="54" spans="2:6" ht="12.9" customHeight="1" x14ac:dyDescent="0.2">
      <c r="B54" s="2" t="s">
        <v>4</v>
      </c>
      <c r="C54" s="2" t="s">
        <v>19</v>
      </c>
      <c r="D54" s="10">
        <v>0</v>
      </c>
      <c r="E54" s="10">
        <v>0</v>
      </c>
      <c r="F54" s="10">
        <f>E54/' 2014.'!$O$1</f>
        <v>0</v>
      </c>
    </row>
    <row r="55" spans="2:6" ht="12.9" customHeight="1" x14ac:dyDescent="0.2">
      <c r="B55" s="2" t="s">
        <v>5</v>
      </c>
      <c r="C55" s="2" t="s">
        <v>20</v>
      </c>
      <c r="D55" s="10">
        <v>0</v>
      </c>
      <c r="E55" s="10">
        <v>0</v>
      </c>
      <c r="F55" s="10">
        <f>E55/' 2014.'!$O$1</f>
        <v>0</v>
      </c>
    </row>
    <row r="56" spans="2:6" ht="12.9" customHeight="1" x14ac:dyDescent="0.2">
      <c r="B56" s="2" t="s">
        <v>6</v>
      </c>
      <c r="C56" s="2" t="s">
        <v>21</v>
      </c>
      <c r="D56" s="10">
        <v>0</v>
      </c>
      <c r="E56" s="10">
        <v>0</v>
      </c>
      <c r="F56" s="10">
        <f>E56/' 2014.'!$O$1</f>
        <v>0</v>
      </c>
    </row>
    <row r="57" spans="2:6" ht="12.9" customHeight="1" x14ac:dyDescent="0.2">
      <c r="B57" s="2" t="s">
        <v>7</v>
      </c>
      <c r="C57" s="2" t="s">
        <v>22</v>
      </c>
      <c r="D57" s="10">
        <v>0</v>
      </c>
      <c r="E57" s="10">
        <v>0</v>
      </c>
      <c r="F57" s="10">
        <f>E57/' 2014.'!$O$1</f>
        <v>0</v>
      </c>
    </row>
    <row r="58" spans="2:6" ht="12.9" customHeight="1" x14ac:dyDescent="0.2">
      <c r="B58" s="2" t="s">
        <v>8</v>
      </c>
      <c r="C58" s="2" t="s">
        <v>23</v>
      </c>
      <c r="D58" s="10">
        <v>0</v>
      </c>
      <c r="E58" s="10">
        <v>0</v>
      </c>
      <c r="F58" s="10">
        <f>E58/' 2014.'!$O$1</f>
        <v>0</v>
      </c>
    </row>
    <row r="59" spans="2:6" ht="12.9" customHeight="1" x14ac:dyDescent="0.2">
      <c r="B59" s="2" t="s">
        <v>9</v>
      </c>
      <c r="C59" s="2" t="s">
        <v>24</v>
      </c>
      <c r="D59" s="10">
        <v>0</v>
      </c>
      <c r="E59" s="10">
        <v>0</v>
      </c>
      <c r="F59" s="10">
        <f>E59/' 2014.'!$O$1</f>
        <v>0</v>
      </c>
    </row>
    <row r="60" spans="2:6" ht="12.9" customHeight="1" x14ac:dyDescent="0.2">
      <c r="B60" s="2" t="s">
        <v>10</v>
      </c>
      <c r="C60" s="2" t="s">
        <v>25</v>
      </c>
      <c r="D60" s="10">
        <v>0</v>
      </c>
      <c r="E60" s="10">
        <v>0</v>
      </c>
      <c r="F60" s="10">
        <f>E60/' 2014.'!$O$1</f>
        <v>0</v>
      </c>
    </row>
    <row r="61" spans="2:6" ht="12.9" customHeight="1" x14ac:dyDescent="0.2">
      <c r="B61" s="2" t="s">
        <v>11</v>
      </c>
      <c r="C61" s="2" t="s">
        <v>26</v>
      </c>
      <c r="D61" s="10">
        <v>3150</v>
      </c>
      <c r="E61" s="10">
        <v>28944</v>
      </c>
      <c r="F61" s="10">
        <f>E61/' 2014.'!$O$1</f>
        <v>3841.5289667529364</v>
      </c>
    </row>
    <row r="62" spans="2:6" ht="12.9" customHeight="1" x14ac:dyDescent="0.2">
      <c r="B62" s="2" t="s">
        <v>12</v>
      </c>
      <c r="C62" s="2" t="s">
        <v>27</v>
      </c>
      <c r="D62" s="10">
        <v>1900</v>
      </c>
      <c r="E62" s="10">
        <v>10616</v>
      </c>
      <c r="F62" s="10">
        <f>E62/' 2014.'!$O$1</f>
        <v>1408.98533412967</v>
      </c>
    </row>
    <row r="63" spans="2:6" ht="12.9" customHeight="1" x14ac:dyDescent="0.2">
      <c r="B63" s="2" t="s">
        <v>13</v>
      </c>
      <c r="C63" s="2" t="s">
        <v>28</v>
      </c>
      <c r="D63" s="10">
        <v>0</v>
      </c>
      <c r="E63" s="10">
        <v>0</v>
      </c>
      <c r="F63" s="10">
        <f>E63/' 2014.'!$O$1</f>
        <v>0</v>
      </c>
    </row>
    <row r="64" spans="2:6" ht="12.9" customHeight="1" x14ac:dyDescent="0.2">
      <c r="B64" s="2" t="s">
        <v>14</v>
      </c>
      <c r="C64" s="2" t="s">
        <v>29</v>
      </c>
      <c r="D64" s="10">
        <v>0</v>
      </c>
      <c r="E64" s="10">
        <v>0</v>
      </c>
      <c r="F64" s="10">
        <f>E64/' 2014.'!$O$1</f>
        <v>0</v>
      </c>
    </row>
    <row r="65" spans="2:6" ht="12.9" customHeight="1" x14ac:dyDescent="0.2">
      <c r="B65" s="2" t="s">
        <v>15</v>
      </c>
      <c r="C65" s="2" t="s">
        <v>30</v>
      </c>
      <c r="D65" s="10">
        <v>2450</v>
      </c>
      <c r="E65" s="10">
        <v>18175</v>
      </c>
      <c r="F65" s="10">
        <f>E65/' 2014.'!$O$1</f>
        <v>2412.2370429358284</v>
      </c>
    </row>
    <row r="66" spans="2:6" ht="12.9" customHeight="1" x14ac:dyDescent="0.2">
      <c r="B66" s="2" t="s">
        <v>16</v>
      </c>
      <c r="C66" s="2" t="s">
        <v>31</v>
      </c>
      <c r="D66" s="10">
        <v>0</v>
      </c>
      <c r="E66" s="10">
        <v>0</v>
      </c>
      <c r="F66" s="10">
        <f>E66/' 2014.'!$O$1</f>
        <v>0</v>
      </c>
    </row>
    <row r="67" spans="2:6" s="9" customFormat="1" ht="12.9" customHeight="1" x14ac:dyDescent="0.2">
      <c r="B67" s="16" t="s">
        <v>32</v>
      </c>
      <c r="C67" s="16"/>
      <c r="D67" s="17"/>
      <c r="E67" s="17">
        <f>SUM(E52:E66)</f>
        <v>57735</v>
      </c>
      <c r="F67" s="17">
        <f>E67/' 2014.'!$O$1</f>
        <v>7662.7513438184351</v>
      </c>
    </row>
    <row r="68" spans="2:6" ht="12.9" customHeight="1" x14ac:dyDescent="0.2">
      <c r="B68" s="18" t="s">
        <v>115</v>
      </c>
      <c r="C68" s="6"/>
      <c r="D68" s="21"/>
      <c r="E68" s="7">
        <f>+E67/1000000</f>
        <v>5.7735000000000002E-2</v>
      </c>
      <c r="F68" s="7">
        <f>E68/' 2014.'!$O$1</f>
        <v>7.6627513438184353E-3</v>
      </c>
    </row>
    <row r="69" spans="2:6" ht="12.9" customHeight="1" x14ac:dyDescent="0.2">
      <c r="B69" s="11"/>
      <c r="D69" s="10"/>
      <c r="E69" s="10"/>
      <c r="F69" s="10"/>
    </row>
    <row r="70" spans="2:6" ht="12.9" customHeight="1" x14ac:dyDescent="0.2">
      <c r="B70" s="11"/>
      <c r="D70" s="10"/>
      <c r="E70" s="10"/>
      <c r="F70" s="10"/>
    </row>
    <row r="71" spans="2:6" ht="12.9" customHeight="1" x14ac:dyDescent="0.25">
      <c r="B71" s="27" t="s">
        <v>99</v>
      </c>
      <c r="D71" s="10"/>
      <c r="E71" s="10"/>
      <c r="F71" s="10"/>
    </row>
    <row r="72" spans="2:6" ht="12.9" customHeight="1" x14ac:dyDescent="0.25">
      <c r="B72" s="31" t="s">
        <v>114</v>
      </c>
      <c r="D72" s="10"/>
      <c r="E72" s="10"/>
      <c r="F72" s="10"/>
    </row>
    <row r="73" spans="2:6" ht="12.9" customHeight="1" x14ac:dyDescent="0.2">
      <c r="B73" s="63"/>
      <c r="C73" s="63"/>
      <c r="D73" s="63"/>
      <c r="E73" s="63"/>
      <c r="F73" s="60"/>
    </row>
    <row r="74" spans="2:6" ht="12.9" customHeight="1" x14ac:dyDescent="0.2">
      <c r="B74" s="4"/>
      <c r="C74" s="4"/>
      <c r="D74" s="4"/>
      <c r="E74" s="25" t="s">
        <v>64</v>
      </c>
      <c r="F74" s="25" t="s">
        <v>116</v>
      </c>
    </row>
    <row r="75" spans="2:6" ht="12.9" customHeight="1" x14ac:dyDescent="0.2">
      <c r="B75" s="3" t="s">
        <v>36</v>
      </c>
      <c r="E75" s="13">
        <f>+E22+E68</f>
        <v>1892.1700190000001</v>
      </c>
      <c r="F75" s="13">
        <f>E75/' 2014.'!$O$1</f>
        <v>251.13411891963634</v>
      </c>
    </row>
    <row r="76" spans="2:6" ht="12.9" customHeight="1" x14ac:dyDescent="0.2">
      <c r="B76" s="4" t="s">
        <v>37</v>
      </c>
      <c r="C76" s="4"/>
      <c r="D76" s="4"/>
      <c r="E76" s="5">
        <f>+E45</f>
        <v>744.55581500000005</v>
      </c>
      <c r="F76" s="5">
        <f>E76/' 2014.'!$O$1</f>
        <v>98.819538788240763</v>
      </c>
    </row>
    <row r="79" spans="2:6" ht="12.9" customHeight="1" x14ac:dyDescent="0.2">
      <c r="B79" s="61" t="s">
        <v>119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ignoredErrors>
    <ignoredError sqref="B6:B20 B29:B43 B52:B66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2" style="3" customWidth="1"/>
    <col min="3" max="3" width="12.28515625" style="3" customWidth="1"/>
    <col min="4" max="4" width="13.85546875" style="3" customWidth="1"/>
    <col min="5" max="6" width="14.28515625" style="3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5.6" x14ac:dyDescent="0.3">
      <c r="B2" s="26" t="s">
        <v>76</v>
      </c>
      <c r="C2" s="8"/>
    </row>
    <row r="3" spans="2:6" ht="12.9" customHeight="1" x14ac:dyDescent="0.2">
      <c r="B3" s="19"/>
    </row>
    <row r="4" spans="2:6" ht="30" customHeight="1" x14ac:dyDescent="0.2">
      <c r="B4" s="62" t="s">
        <v>56</v>
      </c>
      <c r="C4" s="62"/>
      <c r="D4" s="62" t="s">
        <v>108</v>
      </c>
      <c r="E4" s="62"/>
      <c r="F4" s="62"/>
    </row>
    <row r="5" spans="2:6" ht="30" customHeight="1" x14ac:dyDescent="0.2">
      <c r="B5" s="25" t="s">
        <v>0</v>
      </c>
      <c r="C5" s="25" t="s">
        <v>1</v>
      </c>
      <c r="D5" s="25" t="s">
        <v>63</v>
      </c>
      <c r="E5" s="25" t="s">
        <v>64</v>
      </c>
      <c r="F5" s="25" t="s">
        <v>116</v>
      </c>
    </row>
    <row r="6" spans="2:6" ht="12.9" customHeight="1" x14ac:dyDescent="0.2">
      <c r="B6" s="2" t="s">
        <v>2</v>
      </c>
      <c r="C6" s="2" t="s">
        <v>17</v>
      </c>
      <c r="D6" s="10">
        <v>1671950</v>
      </c>
      <c r="E6" s="10">
        <v>8684483</v>
      </c>
      <c r="F6" s="10">
        <f>E6/' 2014.'!$O$1</f>
        <v>1152628.9733890768</v>
      </c>
    </row>
    <row r="7" spans="2:6" ht="12.9" customHeight="1" x14ac:dyDescent="0.2">
      <c r="B7" s="2" t="s">
        <v>3</v>
      </c>
      <c r="C7" s="2" t="s">
        <v>18</v>
      </c>
      <c r="D7" s="10">
        <v>1348136</v>
      </c>
      <c r="E7" s="10">
        <v>7101926</v>
      </c>
      <c r="F7" s="10">
        <f>E7/' 2014.'!$O$1</f>
        <v>942587.56387285155</v>
      </c>
    </row>
    <row r="8" spans="2:6" ht="12.9" customHeight="1" x14ac:dyDescent="0.2">
      <c r="B8" s="2" t="s">
        <v>4</v>
      </c>
      <c r="C8" s="2" t="s">
        <v>19</v>
      </c>
      <c r="D8" s="10">
        <v>4376100</v>
      </c>
      <c r="E8" s="10">
        <v>1200870</v>
      </c>
      <c r="F8" s="10">
        <f>E8/' 2014.'!$O$1</f>
        <v>159382.83894087197</v>
      </c>
    </row>
    <row r="9" spans="2:6" ht="12.9" customHeight="1" x14ac:dyDescent="0.2">
      <c r="B9" s="2" t="s">
        <v>5</v>
      </c>
      <c r="C9" s="2" t="s">
        <v>20</v>
      </c>
      <c r="D9" s="10">
        <v>1698350</v>
      </c>
      <c r="E9" s="10">
        <v>1692667</v>
      </c>
      <c r="F9" s="10">
        <f>E9/' 2014.'!$O$1</f>
        <v>224655.51795075982</v>
      </c>
    </row>
    <row r="10" spans="2:6" ht="12.9" customHeight="1" x14ac:dyDescent="0.2">
      <c r="B10" s="2" t="s">
        <v>6</v>
      </c>
      <c r="C10" s="2" t="s">
        <v>21</v>
      </c>
      <c r="D10" s="10">
        <v>113580276</v>
      </c>
      <c r="E10" s="10">
        <v>2742171</v>
      </c>
      <c r="F10" s="10">
        <f>E10/' 2014.'!$O$1</f>
        <v>363948.63627314352</v>
      </c>
    </row>
    <row r="11" spans="2:6" ht="12.9" customHeight="1" x14ac:dyDescent="0.2">
      <c r="B11" s="2" t="s">
        <v>7</v>
      </c>
      <c r="C11" s="2" t="s">
        <v>22</v>
      </c>
      <c r="D11" s="10">
        <v>52709500</v>
      </c>
      <c r="E11" s="10">
        <v>2783620</v>
      </c>
      <c r="F11" s="10">
        <f>E11/' 2014.'!$O$1</f>
        <v>369449.86395912134</v>
      </c>
    </row>
    <row r="12" spans="2:6" ht="12.9" customHeight="1" x14ac:dyDescent="0.2">
      <c r="B12" s="2" t="s">
        <v>8</v>
      </c>
      <c r="C12" s="2" t="s">
        <v>23</v>
      </c>
      <c r="D12" s="10">
        <v>1725800</v>
      </c>
      <c r="E12" s="10">
        <v>1561574</v>
      </c>
      <c r="F12" s="10">
        <f>E12/' 2014.'!$O$1</f>
        <v>207256.48682726125</v>
      </c>
    </row>
    <row r="13" spans="2:6" ht="12.9" customHeight="1" x14ac:dyDescent="0.2">
      <c r="B13" s="2" t="s">
        <v>9</v>
      </c>
      <c r="C13" s="2" t="s">
        <v>24</v>
      </c>
      <c r="D13" s="10">
        <v>4041300</v>
      </c>
      <c r="E13" s="10">
        <v>3297250</v>
      </c>
      <c r="F13" s="10">
        <f>E13/' 2014.'!$O$1</f>
        <v>437620.28004512575</v>
      </c>
    </row>
    <row r="14" spans="2:6" ht="12.9" customHeight="1" x14ac:dyDescent="0.2">
      <c r="B14" s="2" t="s">
        <v>10</v>
      </c>
      <c r="C14" s="2" t="s">
        <v>25</v>
      </c>
      <c r="D14" s="10">
        <v>10398753</v>
      </c>
      <c r="E14" s="10">
        <v>64719877</v>
      </c>
      <c r="F14" s="10">
        <f>E14/' 2014.'!$O$1</f>
        <v>8589803.8356891628</v>
      </c>
    </row>
    <row r="15" spans="2:6" ht="12.9" customHeight="1" x14ac:dyDescent="0.2">
      <c r="B15" s="2" t="s">
        <v>11</v>
      </c>
      <c r="C15" s="2" t="s">
        <v>26</v>
      </c>
      <c r="D15" s="10">
        <v>2086599</v>
      </c>
      <c r="E15" s="10">
        <v>19866808</v>
      </c>
      <c r="F15" s="10">
        <f>E15/' 2014.'!$O$1</f>
        <v>2636778.5519941598</v>
      </c>
    </row>
    <row r="16" spans="2:6" ht="12.9" customHeight="1" x14ac:dyDescent="0.2">
      <c r="B16" s="2" t="s">
        <v>12</v>
      </c>
      <c r="C16" s="2" t="s">
        <v>27</v>
      </c>
      <c r="D16" s="10">
        <v>21562520</v>
      </c>
      <c r="E16" s="10">
        <v>128532103</v>
      </c>
      <c r="F16" s="10">
        <f>E16/' 2014.'!$O$1</f>
        <v>17059141.681597982</v>
      </c>
    </row>
    <row r="17" spans="2:6" ht="12.9" customHeight="1" x14ac:dyDescent="0.2">
      <c r="B17" s="2" t="s">
        <v>13</v>
      </c>
      <c r="C17" s="2" t="s">
        <v>28</v>
      </c>
      <c r="D17" s="10">
        <v>1966540</v>
      </c>
      <c r="E17" s="10">
        <v>119125</v>
      </c>
      <c r="F17" s="10">
        <f>E17/' 2014.'!$O$1</f>
        <v>15810.604552392328</v>
      </c>
    </row>
    <row r="18" spans="2:6" ht="12.9" customHeight="1" x14ac:dyDescent="0.2">
      <c r="B18" s="2" t="s">
        <v>14</v>
      </c>
      <c r="C18" s="2" t="s">
        <v>29</v>
      </c>
      <c r="D18" s="10">
        <v>2329462</v>
      </c>
      <c r="E18" s="10">
        <v>8879700</v>
      </c>
      <c r="F18" s="10">
        <f>E18/' 2014.'!$O$1</f>
        <v>1178538.7218793549</v>
      </c>
    </row>
    <row r="19" spans="2:6" ht="12.9" customHeight="1" x14ac:dyDescent="0.2">
      <c r="B19" s="2" t="s">
        <v>15</v>
      </c>
      <c r="C19" s="2" t="s">
        <v>30</v>
      </c>
      <c r="D19" s="10">
        <v>178962529</v>
      </c>
      <c r="E19" s="10">
        <v>1356288058</v>
      </c>
      <c r="F19" s="10">
        <f>E19/' 2014.'!$O$1</f>
        <v>180010360.07697922</v>
      </c>
    </row>
    <row r="20" spans="2:6" ht="12.9" customHeight="1" x14ac:dyDescent="0.2">
      <c r="B20" s="2" t="s">
        <v>16</v>
      </c>
      <c r="C20" s="2" t="s">
        <v>31</v>
      </c>
      <c r="D20" s="10">
        <v>965600</v>
      </c>
      <c r="E20" s="10">
        <v>1668138</v>
      </c>
      <c r="F20" s="10">
        <f>E20/' 2014.'!$O$1</f>
        <v>221399.96018315747</v>
      </c>
    </row>
    <row r="21" spans="2:6" s="9" customFormat="1" ht="12.9" customHeight="1" x14ac:dyDescent="0.2">
      <c r="B21" s="15" t="s">
        <v>32</v>
      </c>
      <c r="C21" s="16"/>
      <c r="D21" s="16"/>
      <c r="E21" s="17">
        <f>SUM(E6:E20)</f>
        <v>1609138370</v>
      </c>
      <c r="F21" s="17">
        <f>E21/' 2014.'!$O$1</f>
        <v>213569363.59413365</v>
      </c>
    </row>
    <row r="22" spans="2:6" ht="12.9" customHeight="1" x14ac:dyDescent="0.2">
      <c r="B22" s="18" t="s">
        <v>115</v>
      </c>
      <c r="C22" s="6"/>
      <c r="D22" s="21"/>
      <c r="E22" s="7">
        <f>+E21/1000000</f>
        <v>1609.1383699999999</v>
      </c>
      <c r="F22" s="7">
        <f>E22/' 2014.'!$O$1</f>
        <v>213.56936359413362</v>
      </c>
    </row>
    <row r="23" spans="2:6" ht="12.9" customHeight="1" x14ac:dyDescent="0.2">
      <c r="B23" s="11"/>
      <c r="D23" s="12"/>
      <c r="E23" s="12"/>
      <c r="F23" s="12"/>
    </row>
    <row r="24" spans="2:6" ht="12.9" customHeight="1" x14ac:dyDescent="0.2">
      <c r="B24" s="11"/>
    </row>
    <row r="25" spans="2:6" ht="12.9" customHeight="1" x14ac:dyDescent="0.25">
      <c r="B25" s="27" t="s">
        <v>104</v>
      </c>
    </row>
    <row r="26" spans="2:6" ht="12.9" customHeight="1" x14ac:dyDescent="0.2">
      <c r="B26" s="20"/>
    </row>
    <row r="27" spans="2:6" ht="30" customHeight="1" x14ac:dyDescent="0.2">
      <c r="B27" s="62" t="s">
        <v>56</v>
      </c>
      <c r="C27" s="62"/>
      <c r="D27" s="62" t="s">
        <v>109</v>
      </c>
      <c r="E27" s="62"/>
      <c r="F27" s="62"/>
    </row>
    <row r="28" spans="2:6" ht="30" customHeight="1" x14ac:dyDescent="0.2">
      <c r="B28" s="25" t="s">
        <v>0</v>
      </c>
      <c r="C28" s="25" t="s">
        <v>1</v>
      </c>
      <c r="D28" s="25" t="s">
        <v>63</v>
      </c>
      <c r="E28" s="25" t="s">
        <v>64</v>
      </c>
      <c r="F28" s="25" t="s">
        <v>116</v>
      </c>
    </row>
    <row r="29" spans="2:6" ht="12.9" customHeight="1" x14ac:dyDescent="0.2">
      <c r="B29" s="2" t="s">
        <v>2</v>
      </c>
      <c r="C29" s="2" t="s">
        <v>17</v>
      </c>
      <c r="D29" s="10">
        <v>363678</v>
      </c>
      <c r="E29" s="10">
        <v>1894348</v>
      </c>
      <c r="F29" s="10">
        <f>E29/' 2014.'!$O$1</f>
        <v>251423.18667463001</v>
      </c>
    </row>
    <row r="30" spans="2:6" ht="12.9" customHeight="1" x14ac:dyDescent="0.2">
      <c r="B30" s="2">
        <v>124</v>
      </c>
      <c r="C30" s="2" t="s">
        <v>18</v>
      </c>
      <c r="D30" s="10">
        <v>377537</v>
      </c>
      <c r="E30" s="10">
        <v>2012750</v>
      </c>
      <c r="F30" s="10">
        <f>E30/' 2014.'!$O$1</f>
        <v>267137.8326365386</v>
      </c>
    </row>
    <row r="31" spans="2:6" ht="12.9" customHeight="1" x14ac:dyDescent="0.2">
      <c r="B31" s="2" t="s">
        <v>4</v>
      </c>
      <c r="C31" s="2" t="s">
        <v>19</v>
      </c>
      <c r="D31" s="10">
        <v>735340</v>
      </c>
      <c r="E31" s="10">
        <v>204924</v>
      </c>
      <c r="F31" s="10">
        <f>E31/' 2014.'!$O$1</f>
        <v>27198.088791558828</v>
      </c>
    </row>
    <row r="32" spans="2:6" ht="12.9" customHeight="1" x14ac:dyDescent="0.2">
      <c r="B32" s="2" t="s">
        <v>5</v>
      </c>
      <c r="C32" s="2" t="s">
        <v>20</v>
      </c>
      <c r="D32" s="10">
        <v>1178200</v>
      </c>
      <c r="E32" s="10">
        <v>1180734</v>
      </c>
      <c r="F32" s="10">
        <f>E32/' 2014.'!$O$1</f>
        <v>156710.33247063507</v>
      </c>
    </row>
    <row r="33" spans="2:6" ht="12.9" customHeight="1" x14ac:dyDescent="0.2">
      <c r="B33" s="2" t="s">
        <v>6</v>
      </c>
      <c r="C33" s="2" t="s">
        <v>21</v>
      </c>
      <c r="D33" s="10">
        <v>65431626</v>
      </c>
      <c r="E33" s="10">
        <v>1645390</v>
      </c>
      <c r="F33" s="10">
        <f>E33/' 2014.'!$O$1</f>
        <v>218380.78173734155</v>
      </c>
    </row>
    <row r="34" spans="2:6" ht="12.9" customHeight="1" x14ac:dyDescent="0.2">
      <c r="B34" s="2" t="s">
        <v>7</v>
      </c>
      <c r="C34" s="2" t="s">
        <v>22</v>
      </c>
      <c r="D34" s="10">
        <v>3588500</v>
      </c>
      <c r="E34" s="10">
        <v>195454</v>
      </c>
      <c r="F34" s="10">
        <f>E34/' 2014.'!$O$1</f>
        <v>25941.203795872319</v>
      </c>
    </row>
    <row r="35" spans="2:6" ht="12.9" customHeight="1" x14ac:dyDescent="0.2">
      <c r="B35" s="2" t="s">
        <v>8</v>
      </c>
      <c r="C35" s="2" t="s">
        <v>23</v>
      </c>
      <c r="D35" s="10">
        <v>441600</v>
      </c>
      <c r="E35" s="10">
        <v>399781</v>
      </c>
      <c r="F35" s="10">
        <f>E35/' 2014.'!$O$1</f>
        <v>53060.057070807612</v>
      </c>
    </row>
    <row r="36" spans="2:6" ht="12.9" customHeight="1" x14ac:dyDescent="0.2">
      <c r="B36" s="2" t="s">
        <v>9</v>
      </c>
      <c r="C36" s="2" t="s">
        <v>24</v>
      </c>
      <c r="D36" s="10">
        <v>1406340</v>
      </c>
      <c r="E36" s="10">
        <v>1151343</v>
      </c>
      <c r="F36" s="10">
        <f>E36/' 2014.'!$O$1</f>
        <v>152809.4764085208</v>
      </c>
    </row>
    <row r="37" spans="2:6" ht="12.9" customHeight="1" x14ac:dyDescent="0.2">
      <c r="B37" s="2" t="s">
        <v>10</v>
      </c>
      <c r="C37" s="2" t="s">
        <v>25</v>
      </c>
      <c r="D37" s="10">
        <v>2266899</v>
      </c>
      <c r="E37" s="10">
        <v>14232162</v>
      </c>
      <c r="F37" s="10">
        <f>E37/' 2014.'!$O$1</f>
        <v>1888932.510451921</v>
      </c>
    </row>
    <row r="38" spans="2:6" ht="12.9" customHeight="1" x14ac:dyDescent="0.2">
      <c r="B38" s="2" t="s">
        <v>11</v>
      </c>
      <c r="C38" s="2" t="s">
        <v>26</v>
      </c>
      <c r="D38" s="10">
        <v>624111</v>
      </c>
      <c r="E38" s="10">
        <v>6016998</v>
      </c>
      <c r="F38" s="10">
        <f>E38/' 2014.'!$O$1</f>
        <v>798592.87278518814</v>
      </c>
    </row>
    <row r="39" spans="2:6" ht="12.9" customHeight="1" x14ac:dyDescent="0.2">
      <c r="B39" s="2" t="s">
        <v>12</v>
      </c>
      <c r="C39" s="2" t="s">
        <v>27</v>
      </c>
      <c r="D39" s="10">
        <v>2827612</v>
      </c>
      <c r="E39" s="10">
        <v>16955424</v>
      </c>
      <c r="F39" s="10">
        <f>E39/' 2014.'!$O$1</f>
        <v>2250371.4911407526</v>
      </c>
    </row>
    <row r="40" spans="2:6" ht="12.9" customHeight="1" x14ac:dyDescent="0.2">
      <c r="B40" s="2" t="s">
        <v>13</v>
      </c>
      <c r="C40" s="2" t="s">
        <v>28</v>
      </c>
      <c r="D40" s="10">
        <v>1634460</v>
      </c>
      <c r="E40" s="10">
        <v>109211</v>
      </c>
      <c r="F40" s="10">
        <f>E40/' 2014.'!$O$1</f>
        <v>14494.790629769725</v>
      </c>
    </row>
    <row r="41" spans="2:6" ht="12.9" customHeight="1" x14ac:dyDescent="0.2">
      <c r="B41" s="2" t="s">
        <v>14</v>
      </c>
      <c r="C41" s="2" t="s">
        <v>29</v>
      </c>
      <c r="D41" s="10">
        <v>2055597</v>
      </c>
      <c r="E41" s="10">
        <v>8094098</v>
      </c>
      <c r="F41" s="10">
        <f>E41/' 2014.'!$O$1</f>
        <v>1074271.4181432079</v>
      </c>
    </row>
    <row r="42" spans="2:6" ht="12.9" customHeight="1" x14ac:dyDescent="0.2">
      <c r="B42" s="2" t="s">
        <v>15</v>
      </c>
      <c r="C42" s="2" t="s">
        <v>30</v>
      </c>
      <c r="D42" s="10">
        <v>80869050</v>
      </c>
      <c r="E42" s="10">
        <v>619533884</v>
      </c>
      <c r="F42" s="10">
        <f>E42/' 2014.'!$O$1</f>
        <v>82226276.992501155</v>
      </c>
    </row>
    <row r="43" spans="2:6" ht="12.9" customHeight="1" x14ac:dyDescent="0.2">
      <c r="B43" s="2" t="s">
        <v>16</v>
      </c>
      <c r="C43" s="2" t="s">
        <v>31</v>
      </c>
      <c r="D43" s="10">
        <v>451150</v>
      </c>
      <c r="E43" s="10">
        <v>762509</v>
      </c>
      <c r="F43" s="10">
        <f>E43/' 2014.'!$O$1</f>
        <v>101202.33592142809</v>
      </c>
    </row>
    <row r="44" spans="2:6" s="9" customFormat="1" ht="12.9" customHeight="1" x14ac:dyDescent="0.2">
      <c r="B44" s="16" t="s">
        <v>32</v>
      </c>
      <c r="C44" s="16"/>
      <c r="D44" s="17"/>
      <c r="E44" s="17">
        <f>SUM(E29:E43)</f>
        <v>674389010</v>
      </c>
      <c r="F44" s="17">
        <f>E44/' 2014.'!$O$1</f>
        <v>89506803.37115933</v>
      </c>
    </row>
    <row r="45" spans="2:6" ht="12.9" customHeight="1" x14ac:dyDescent="0.2">
      <c r="B45" s="18" t="s">
        <v>115</v>
      </c>
      <c r="C45" s="6"/>
      <c r="D45" s="6"/>
      <c r="E45" s="7">
        <f>+E44/1000000</f>
        <v>674.38900999999998</v>
      </c>
      <c r="F45" s="7">
        <f>E45/' 2014.'!$O$1</f>
        <v>89.506803371159322</v>
      </c>
    </row>
    <row r="46" spans="2:6" ht="12.9" customHeight="1" x14ac:dyDescent="0.2">
      <c r="B46" s="11"/>
      <c r="E46" s="12"/>
      <c r="F46" s="12"/>
    </row>
    <row r="48" spans="2:6" ht="12.9" customHeight="1" x14ac:dyDescent="0.25">
      <c r="B48" s="28" t="s">
        <v>102</v>
      </c>
    </row>
    <row r="49" spans="2:6" ht="12.9" customHeight="1" x14ac:dyDescent="0.2">
      <c r="B49" s="19"/>
    </row>
    <row r="50" spans="2:6" ht="30" customHeight="1" x14ac:dyDescent="0.2">
      <c r="B50" s="62" t="s">
        <v>56</v>
      </c>
      <c r="C50" s="62"/>
      <c r="D50" s="62" t="s">
        <v>108</v>
      </c>
      <c r="E50" s="62"/>
      <c r="F50" s="62"/>
    </row>
    <row r="51" spans="2:6" ht="30" customHeight="1" x14ac:dyDescent="0.2">
      <c r="B51" s="25" t="s">
        <v>0</v>
      </c>
      <c r="C51" s="25" t="s">
        <v>1</v>
      </c>
      <c r="D51" s="25" t="s">
        <v>63</v>
      </c>
      <c r="E51" s="25" t="s">
        <v>64</v>
      </c>
      <c r="F51" s="25" t="s">
        <v>116</v>
      </c>
    </row>
    <row r="52" spans="2:6" ht="12.9" customHeight="1" x14ac:dyDescent="0.2">
      <c r="B52" s="2" t="s">
        <v>2</v>
      </c>
      <c r="C52" s="2" t="s">
        <v>17</v>
      </c>
      <c r="D52" s="10">
        <v>0</v>
      </c>
      <c r="E52" s="10">
        <v>0</v>
      </c>
      <c r="F52" s="10">
        <f>E52/' 2014.'!$O$1</f>
        <v>0</v>
      </c>
    </row>
    <row r="53" spans="2:6" ht="12.9" customHeight="1" x14ac:dyDescent="0.2">
      <c r="B53" s="2">
        <v>124</v>
      </c>
      <c r="C53" s="2" t="s">
        <v>18</v>
      </c>
      <c r="D53" s="10">
        <v>0</v>
      </c>
      <c r="E53" s="10">
        <v>0</v>
      </c>
      <c r="F53" s="10">
        <f>E53/' 2014.'!$O$1</f>
        <v>0</v>
      </c>
    </row>
    <row r="54" spans="2:6" ht="12.9" customHeight="1" x14ac:dyDescent="0.2">
      <c r="B54" s="2" t="s">
        <v>4</v>
      </c>
      <c r="C54" s="2" t="s">
        <v>19</v>
      </c>
      <c r="D54" s="10">
        <v>0</v>
      </c>
      <c r="E54" s="10">
        <v>0</v>
      </c>
      <c r="F54" s="10">
        <f>E54/' 2014.'!$O$1</f>
        <v>0</v>
      </c>
    </row>
    <row r="55" spans="2:6" ht="12.9" customHeight="1" x14ac:dyDescent="0.2">
      <c r="B55" s="2" t="s">
        <v>5</v>
      </c>
      <c r="C55" s="2" t="s">
        <v>20</v>
      </c>
      <c r="D55" s="10">
        <v>0</v>
      </c>
      <c r="E55" s="10">
        <v>0</v>
      </c>
      <c r="F55" s="10">
        <f>E55/' 2014.'!$O$1</f>
        <v>0</v>
      </c>
    </row>
    <row r="56" spans="2:6" ht="12.9" customHeight="1" x14ac:dyDescent="0.2">
      <c r="B56" s="2" t="s">
        <v>6</v>
      </c>
      <c r="C56" s="2" t="s">
        <v>21</v>
      </c>
      <c r="D56" s="10">
        <v>0</v>
      </c>
      <c r="E56" s="10">
        <v>0</v>
      </c>
      <c r="F56" s="10">
        <f>E56/' 2014.'!$O$1</f>
        <v>0</v>
      </c>
    </row>
    <row r="57" spans="2:6" ht="12.9" customHeight="1" x14ac:dyDescent="0.2">
      <c r="B57" s="2" t="s">
        <v>7</v>
      </c>
      <c r="C57" s="2" t="s">
        <v>22</v>
      </c>
      <c r="D57" s="10">
        <v>0</v>
      </c>
      <c r="E57" s="10">
        <v>0</v>
      </c>
      <c r="F57" s="10">
        <f>E57/' 2014.'!$O$1</f>
        <v>0</v>
      </c>
    </row>
    <row r="58" spans="2:6" ht="12.9" customHeight="1" x14ac:dyDescent="0.2">
      <c r="B58" s="2" t="s">
        <v>8</v>
      </c>
      <c r="C58" s="2" t="s">
        <v>23</v>
      </c>
      <c r="D58" s="10">
        <v>0</v>
      </c>
      <c r="E58" s="10">
        <v>0</v>
      </c>
      <c r="F58" s="10">
        <f>E58/' 2014.'!$O$1</f>
        <v>0</v>
      </c>
    </row>
    <row r="59" spans="2:6" ht="12.9" customHeight="1" x14ac:dyDescent="0.2">
      <c r="B59" s="2" t="s">
        <v>9</v>
      </c>
      <c r="C59" s="2" t="s">
        <v>24</v>
      </c>
      <c r="D59" s="10">
        <v>0</v>
      </c>
      <c r="E59" s="10">
        <v>0</v>
      </c>
      <c r="F59" s="10">
        <f>E59/' 2014.'!$O$1</f>
        <v>0</v>
      </c>
    </row>
    <row r="60" spans="2:6" ht="12.9" customHeight="1" x14ac:dyDescent="0.2">
      <c r="B60" s="2" t="s">
        <v>10</v>
      </c>
      <c r="C60" s="2" t="s">
        <v>25</v>
      </c>
      <c r="D60" s="10">
        <v>0</v>
      </c>
      <c r="E60" s="10">
        <v>0</v>
      </c>
      <c r="F60" s="10">
        <f>E60/' 2014.'!$O$1</f>
        <v>0</v>
      </c>
    </row>
    <row r="61" spans="2:6" ht="12.9" customHeight="1" x14ac:dyDescent="0.2">
      <c r="B61" s="2" t="s">
        <v>11</v>
      </c>
      <c r="C61" s="2" t="s">
        <v>26</v>
      </c>
      <c r="D61" s="10">
        <v>360</v>
      </c>
      <c r="E61" s="10">
        <v>3313</v>
      </c>
      <c r="F61" s="10">
        <f>E61/' 2014.'!$O$1</f>
        <v>439.71066427765606</v>
      </c>
    </row>
    <row r="62" spans="2:6" ht="12.9" customHeight="1" x14ac:dyDescent="0.2">
      <c r="B62" s="2" t="s">
        <v>12</v>
      </c>
      <c r="C62" s="2" t="s">
        <v>27</v>
      </c>
      <c r="D62" s="10">
        <v>0</v>
      </c>
      <c r="E62" s="10">
        <v>0</v>
      </c>
      <c r="F62" s="10">
        <f>E62/' 2014.'!$O$1</f>
        <v>0</v>
      </c>
    </row>
    <row r="63" spans="2:6" ht="12.9" customHeight="1" x14ac:dyDescent="0.2">
      <c r="B63" s="2" t="s">
        <v>13</v>
      </c>
      <c r="C63" s="2" t="s">
        <v>28</v>
      </c>
      <c r="D63" s="10">
        <v>0</v>
      </c>
      <c r="E63" s="10">
        <v>0</v>
      </c>
      <c r="F63" s="10">
        <f>E63/' 2014.'!$O$1</f>
        <v>0</v>
      </c>
    </row>
    <row r="64" spans="2:6" ht="12.9" customHeight="1" x14ac:dyDescent="0.2">
      <c r="B64" s="2" t="s">
        <v>14</v>
      </c>
      <c r="C64" s="2" t="s">
        <v>29</v>
      </c>
      <c r="D64" s="10">
        <v>0</v>
      </c>
      <c r="E64" s="10">
        <v>0</v>
      </c>
      <c r="F64" s="10">
        <f>E64/' 2014.'!$O$1</f>
        <v>0</v>
      </c>
    </row>
    <row r="65" spans="2:6" ht="12.9" customHeight="1" x14ac:dyDescent="0.2">
      <c r="B65" s="2" t="s">
        <v>15</v>
      </c>
      <c r="C65" s="2" t="s">
        <v>30</v>
      </c>
      <c r="D65" s="10">
        <v>100</v>
      </c>
      <c r="E65" s="10">
        <v>762</v>
      </c>
      <c r="F65" s="10">
        <f>E65/' 2014.'!$O$1</f>
        <v>101.13478001194505</v>
      </c>
    </row>
    <row r="66" spans="2:6" ht="12.9" customHeight="1" x14ac:dyDescent="0.2">
      <c r="B66" s="2" t="s">
        <v>16</v>
      </c>
      <c r="C66" s="2" t="s">
        <v>31</v>
      </c>
      <c r="D66" s="10">
        <v>0</v>
      </c>
      <c r="E66" s="10">
        <v>0</v>
      </c>
      <c r="F66" s="10">
        <f>E66/' 2014.'!$O$1</f>
        <v>0</v>
      </c>
    </row>
    <row r="67" spans="2:6" s="9" customFormat="1" ht="12.9" customHeight="1" x14ac:dyDescent="0.2">
      <c r="B67" s="16" t="s">
        <v>32</v>
      </c>
      <c r="C67" s="16"/>
      <c r="D67" s="17"/>
      <c r="E67" s="17">
        <f>SUM(E52:E66)</f>
        <v>4075</v>
      </c>
      <c r="F67" s="17">
        <f>E67/' 2014.'!$O$1</f>
        <v>540.84544428960112</v>
      </c>
    </row>
    <row r="68" spans="2:6" ht="12.9" customHeight="1" x14ac:dyDescent="0.2">
      <c r="B68" s="18" t="s">
        <v>115</v>
      </c>
      <c r="C68" s="6"/>
      <c r="D68" s="23"/>
      <c r="E68" s="7">
        <f>+E67/1000000</f>
        <v>4.0749999999999996E-3</v>
      </c>
      <c r="F68" s="7">
        <f>E68/' 2014.'!$O$1</f>
        <v>5.4084544428960107E-4</v>
      </c>
    </row>
    <row r="69" spans="2:6" ht="12.9" customHeight="1" x14ac:dyDescent="0.2">
      <c r="B69" s="11"/>
      <c r="D69" s="10"/>
      <c r="E69" s="10"/>
      <c r="F69" s="10"/>
    </row>
    <row r="70" spans="2:6" ht="12.9" customHeight="1" x14ac:dyDescent="0.2">
      <c r="B70" s="11"/>
      <c r="D70" s="10"/>
      <c r="E70" s="10"/>
      <c r="F70" s="10"/>
    </row>
    <row r="71" spans="2:6" ht="12.9" customHeight="1" x14ac:dyDescent="0.25">
      <c r="B71" s="27" t="s">
        <v>103</v>
      </c>
      <c r="D71" s="10"/>
      <c r="E71" s="10"/>
      <c r="F71" s="10"/>
    </row>
    <row r="72" spans="2:6" ht="12.9" customHeight="1" x14ac:dyDescent="0.25">
      <c r="B72" s="31" t="s">
        <v>114</v>
      </c>
      <c r="D72" s="10"/>
      <c r="E72" s="10"/>
      <c r="F72" s="10"/>
    </row>
    <row r="73" spans="2:6" ht="12.9" customHeight="1" x14ac:dyDescent="0.2">
      <c r="B73" s="63"/>
      <c r="C73" s="63"/>
      <c r="D73" s="63"/>
      <c r="E73" s="63"/>
      <c r="F73" s="60"/>
    </row>
    <row r="74" spans="2:6" ht="12.9" customHeight="1" x14ac:dyDescent="0.2">
      <c r="B74" s="4"/>
      <c r="C74" s="4"/>
      <c r="D74" s="4"/>
      <c r="E74" s="25" t="s">
        <v>64</v>
      </c>
      <c r="F74" s="25" t="s">
        <v>116</v>
      </c>
    </row>
    <row r="75" spans="2:6" ht="12.9" customHeight="1" x14ac:dyDescent="0.2">
      <c r="B75" s="3" t="s">
        <v>36</v>
      </c>
      <c r="E75" s="13">
        <f>+E22+E68</f>
        <v>1609.142445</v>
      </c>
      <c r="F75" s="13">
        <f>E75/' 2014.'!$O$1</f>
        <v>213.56990443957793</v>
      </c>
    </row>
    <row r="76" spans="2:6" ht="12.9" customHeight="1" x14ac:dyDescent="0.2">
      <c r="B76" s="4" t="s">
        <v>37</v>
      </c>
      <c r="C76" s="4"/>
      <c r="D76" s="4"/>
      <c r="E76" s="5">
        <f>+E45</f>
        <v>674.38900999999998</v>
      </c>
      <c r="F76" s="5">
        <f>E76/' 2014.'!$O$1</f>
        <v>89.506803371159322</v>
      </c>
    </row>
    <row r="79" spans="2:6" ht="12.9" customHeight="1" x14ac:dyDescent="0.2">
      <c r="B79" s="61" t="s">
        <v>119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ignoredErrors>
    <ignoredError sqref="B6:B20 B29:B43 B52:B66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2" style="3" customWidth="1"/>
    <col min="3" max="3" width="12.28515625" style="3" customWidth="1"/>
    <col min="4" max="4" width="13.85546875" style="3" customWidth="1"/>
    <col min="5" max="6" width="14.28515625" style="3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5.6" x14ac:dyDescent="0.3">
      <c r="B2" s="26" t="s">
        <v>110</v>
      </c>
      <c r="C2" s="8"/>
    </row>
    <row r="3" spans="2:6" ht="12.9" customHeight="1" x14ac:dyDescent="0.2">
      <c r="B3" s="19"/>
    </row>
    <row r="4" spans="2:6" ht="30" customHeight="1" x14ac:dyDescent="0.2">
      <c r="B4" s="62" t="s">
        <v>56</v>
      </c>
      <c r="C4" s="62"/>
      <c r="D4" s="62" t="s">
        <v>108</v>
      </c>
      <c r="E4" s="62"/>
      <c r="F4" s="62"/>
    </row>
    <row r="5" spans="2:6" ht="30" customHeight="1" x14ac:dyDescent="0.2">
      <c r="B5" s="25" t="s">
        <v>0</v>
      </c>
      <c r="C5" s="25" t="s">
        <v>1</v>
      </c>
      <c r="D5" s="25" t="s">
        <v>63</v>
      </c>
      <c r="E5" s="25" t="s">
        <v>64</v>
      </c>
      <c r="F5" s="25" t="s">
        <v>116</v>
      </c>
    </row>
    <row r="6" spans="2:6" ht="12.9" customHeight="1" x14ac:dyDescent="0.2">
      <c r="B6" s="2" t="s">
        <v>2</v>
      </c>
      <c r="C6" s="2" t="s">
        <v>17</v>
      </c>
      <c r="D6" s="10">
        <v>1089285</v>
      </c>
      <c r="E6" s="10">
        <v>5689569</v>
      </c>
      <c r="F6" s="10">
        <f>E6/' 2014.'!$O$1</f>
        <v>755135.57634879556</v>
      </c>
    </row>
    <row r="7" spans="2:6" ht="12.9" customHeight="1" x14ac:dyDescent="0.2">
      <c r="B7" s="2" t="s">
        <v>3</v>
      </c>
      <c r="C7" s="2" t="s">
        <v>18</v>
      </c>
      <c r="D7" s="10">
        <v>967086</v>
      </c>
      <c r="E7" s="10">
        <v>5149217</v>
      </c>
      <c r="F7" s="10">
        <f>E7/' 2014.'!$O$1</f>
        <v>683418.54137633543</v>
      </c>
    </row>
    <row r="8" spans="2:6" ht="12.9" customHeight="1" x14ac:dyDescent="0.2">
      <c r="B8" s="2" t="s">
        <v>4</v>
      </c>
      <c r="C8" s="2" t="s">
        <v>19</v>
      </c>
      <c r="D8" s="10">
        <v>2918805</v>
      </c>
      <c r="E8" s="10">
        <v>793279</v>
      </c>
      <c r="F8" s="10">
        <f>E8/' 2014.'!$O$1</f>
        <v>105286.21673634613</v>
      </c>
    </row>
    <row r="9" spans="2:6" ht="12.9" customHeight="1" x14ac:dyDescent="0.2">
      <c r="B9" s="2" t="s">
        <v>5</v>
      </c>
      <c r="C9" s="2" t="s">
        <v>20</v>
      </c>
      <c r="D9" s="10">
        <v>1935250</v>
      </c>
      <c r="E9" s="10">
        <v>1947438</v>
      </c>
      <c r="F9" s="10">
        <f>E9/' 2014.'!$O$1</f>
        <v>258469.44057336252</v>
      </c>
    </row>
    <row r="10" spans="2:6" ht="12.9" customHeight="1" x14ac:dyDescent="0.2">
      <c r="B10" s="2" t="s">
        <v>6</v>
      </c>
      <c r="C10" s="2" t="s">
        <v>21</v>
      </c>
      <c r="D10" s="10">
        <v>81599780</v>
      </c>
      <c r="E10" s="10">
        <v>1960356</v>
      </c>
      <c r="F10" s="10">
        <f>E10/' 2014.'!$O$1</f>
        <v>260183.95381246266</v>
      </c>
    </row>
    <row r="11" spans="2:6" ht="12.9" customHeight="1" x14ac:dyDescent="0.2">
      <c r="B11" s="2" t="s">
        <v>7</v>
      </c>
      <c r="C11" s="2" t="s">
        <v>22</v>
      </c>
      <c r="D11" s="10">
        <v>15845000</v>
      </c>
      <c r="E11" s="10">
        <v>797774</v>
      </c>
      <c r="F11" s="10">
        <f>E11/' 2014.'!$O$1</f>
        <v>105882.80576016988</v>
      </c>
    </row>
    <row r="12" spans="2:6" ht="12.9" customHeight="1" x14ac:dyDescent="0.2">
      <c r="B12" s="2" t="s">
        <v>8</v>
      </c>
      <c r="C12" s="2" t="s">
        <v>23</v>
      </c>
      <c r="D12" s="10">
        <v>1283300</v>
      </c>
      <c r="E12" s="10">
        <v>1147738</v>
      </c>
      <c r="F12" s="10">
        <f>E12/' 2014.'!$O$1</f>
        <v>152331.01068418607</v>
      </c>
    </row>
    <row r="13" spans="2:6" ht="12.9" customHeight="1" x14ac:dyDescent="0.2">
      <c r="B13" s="2" t="s">
        <v>9</v>
      </c>
      <c r="C13" s="2" t="s">
        <v>24</v>
      </c>
      <c r="D13" s="10">
        <v>3098880</v>
      </c>
      <c r="E13" s="10">
        <v>2524561</v>
      </c>
      <c r="F13" s="10">
        <f>E13/' 2014.'!$O$1</f>
        <v>335066.82593403675</v>
      </c>
    </row>
    <row r="14" spans="2:6" ht="12.9" customHeight="1" x14ac:dyDescent="0.2">
      <c r="B14" s="2" t="s">
        <v>10</v>
      </c>
      <c r="C14" s="2" t="s">
        <v>25</v>
      </c>
      <c r="D14" s="10">
        <v>6880856</v>
      </c>
      <c r="E14" s="10">
        <v>43213904</v>
      </c>
      <c r="F14" s="10">
        <f>E14/' 2014.'!$O$1</f>
        <v>5735470.7014400419</v>
      </c>
    </row>
    <row r="15" spans="2:6" ht="12.9" customHeight="1" x14ac:dyDescent="0.2">
      <c r="B15" s="2" t="s">
        <v>11</v>
      </c>
      <c r="C15" s="2" t="s">
        <v>26</v>
      </c>
      <c r="D15" s="10">
        <v>1901143</v>
      </c>
      <c r="E15" s="10">
        <v>18249591</v>
      </c>
      <c r="F15" s="10">
        <f>E15/' 2014.'!$O$1</f>
        <v>2422136.9699382838</v>
      </c>
    </row>
    <row r="16" spans="2:6" ht="12.9" customHeight="1" x14ac:dyDescent="0.2">
      <c r="B16" s="2" t="s">
        <v>12</v>
      </c>
      <c r="C16" s="2" t="s">
        <v>27</v>
      </c>
      <c r="D16" s="10">
        <v>16591099</v>
      </c>
      <c r="E16" s="10">
        <v>100779094</v>
      </c>
      <c r="F16" s="10">
        <f>E16/' 2014.'!$O$1</f>
        <v>13375684.38516159</v>
      </c>
    </row>
    <row r="17" spans="2:6" ht="12.9" customHeight="1" x14ac:dyDescent="0.2">
      <c r="B17" s="2" t="s">
        <v>13</v>
      </c>
      <c r="C17" s="2" t="s">
        <v>28</v>
      </c>
      <c r="D17" s="10">
        <v>1409840</v>
      </c>
      <c r="E17" s="10">
        <v>84769</v>
      </c>
      <c r="F17" s="10">
        <f>E17/' 2014.'!$O$1</f>
        <v>11250.779746499435</v>
      </c>
    </row>
    <row r="18" spans="2:6" ht="12.9" customHeight="1" x14ac:dyDescent="0.2">
      <c r="B18" s="2" t="s">
        <v>14</v>
      </c>
      <c r="C18" s="2" t="s">
        <v>29</v>
      </c>
      <c r="D18" s="10">
        <v>2023754</v>
      </c>
      <c r="E18" s="10">
        <v>7723430</v>
      </c>
      <c r="F18" s="10">
        <f>E18/' 2014.'!$O$1</f>
        <v>1025075.3201937752</v>
      </c>
    </row>
    <row r="19" spans="2:6" ht="12.9" customHeight="1" x14ac:dyDescent="0.2">
      <c r="B19" s="2" t="s">
        <v>15</v>
      </c>
      <c r="C19" s="2" t="s">
        <v>30</v>
      </c>
      <c r="D19" s="10">
        <v>129366593</v>
      </c>
      <c r="E19" s="10">
        <v>983436570</v>
      </c>
      <c r="F19" s="10">
        <f>E19/' 2014.'!$O$1</f>
        <v>130524463.46804698</v>
      </c>
    </row>
    <row r="20" spans="2:6" ht="12.9" customHeight="1" x14ac:dyDescent="0.2">
      <c r="B20" s="2" t="s">
        <v>16</v>
      </c>
      <c r="C20" s="2" t="s">
        <v>31</v>
      </c>
      <c r="D20" s="10">
        <v>317290</v>
      </c>
      <c r="E20" s="10">
        <v>549985</v>
      </c>
      <c r="F20" s="10">
        <f>E20/' 2014.'!$O$1</f>
        <v>72995.553785918106</v>
      </c>
    </row>
    <row r="21" spans="2:6" s="9" customFormat="1" ht="12.9" customHeight="1" x14ac:dyDescent="0.2">
      <c r="B21" s="15" t="s">
        <v>32</v>
      </c>
      <c r="C21" s="16"/>
      <c r="D21" s="16"/>
      <c r="E21" s="17">
        <f>SUM(E6:E20)</f>
        <v>1174047275</v>
      </c>
      <c r="F21" s="17">
        <f>E21/' 2014.'!$O$1</f>
        <v>155822851.54953879</v>
      </c>
    </row>
    <row r="22" spans="2:6" ht="12.9" customHeight="1" x14ac:dyDescent="0.2">
      <c r="B22" s="18" t="s">
        <v>115</v>
      </c>
      <c r="C22" s="6"/>
      <c r="D22" s="21"/>
      <c r="E22" s="7">
        <f>+E21/1000000</f>
        <v>1174.0472749999999</v>
      </c>
      <c r="F22" s="7">
        <f>E22/' 2014.'!$O$1</f>
        <v>155.82285154953877</v>
      </c>
    </row>
    <row r="23" spans="2:6" ht="12.9" customHeight="1" x14ac:dyDescent="0.2">
      <c r="B23" s="11"/>
      <c r="D23" s="12"/>
      <c r="E23" s="12"/>
      <c r="F23" s="12"/>
    </row>
    <row r="24" spans="2:6" ht="12.9" customHeight="1" x14ac:dyDescent="0.2">
      <c r="B24" s="11"/>
      <c r="D24" s="12"/>
      <c r="E24" s="12"/>
      <c r="F24" s="12"/>
    </row>
    <row r="25" spans="2:6" ht="12.9" customHeight="1" x14ac:dyDescent="0.25">
      <c r="B25" s="27" t="s">
        <v>111</v>
      </c>
    </row>
    <row r="26" spans="2:6" ht="12.9" customHeight="1" x14ac:dyDescent="0.2">
      <c r="B26" s="20"/>
    </row>
    <row r="27" spans="2:6" ht="30" customHeight="1" x14ac:dyDescent="0.2">
      <c r="B27" s="62" t="s">
        <v>56</v>
      </c>
      <c r="C27" s="62"/>
      <c r="D27" s="62" t="s">
        <v>109</v>
      </c>
      <c r="E27" s="62"/>
      <c r="F27" s="62"/>
    </row>
    <row r="28" spans="2:6" ht="30" customHeight="1" x14ac:dyDescent="0.2">
      <c r="B28" s="25" t="s">
        <v>0</v>
      </c>
      <c r="C28" s="25" t="s">
        <v>1</v>
      </c>
      <c r="D28" s="25" t="s">
        <v>63</v>
      </c>
      <c r="E28" s="25" t="s">
        <v>64</v>
      </c>
      <c r="F28" s="25" t="s">
        <v>116</v>
      </c>
    </row>
    <row r="29" spans="2:6" ht="12.9" customHeight="1" x14ac:dyDescent="0.2">
      <c r="B29" s="2" t="s">
        <v>2</v>
      </c>
      <c r="C29" s="2" t="s">
        <v>17</v>
      </c>
      <c r="D29" s="10">
        <v>253715</v>
      </c>
      <c r="E29" s="10">
        <v>1331497</v>
      </c>
      <c r="F29" s="10">
        <f>E29/' 2014.'!$O$1</f>
        <v>176720.02123564933</v>
      </c>
    </row>
    <row r="30" spans="2:6" ht="12.9" customHeight="1" x14ac:dyDescent="0.2">
      <c r="B30" s="2">
        <v>124</v>
      </c>
      <c r="C30" s="2" t="s">
        <v>18</v>
      </c>
      <c r="D30" s="10">
        <v>352185</v>
      </c>
      <c r="E30" s="10">
        <v>1897717</v>
      </c>
      <c r="F30" s="10">
        <f>E30/' 2014.'!$O$1</f>
        <v>251870.32981617888</v>
      </c>
    </row>
    <row r="31" spans="2:6" ht="12.9" customHeight="1" x14ac:dyDescent="0.2">
      <c r="B31" s="2" t="s">
        <v>4</v>
      </c>
      <c r="C31" s="2" t="s">
        <v>19</v>
      </c>
      <c r="D31" s="10">
        <v>503905</v>
      </c>
      <c r="E31" s="10">
        <v>139976</v>
      </c>
      <c r="F31" s="10">
        <f>E31/' 2014.'!$O$1</f>
        <v>18578.007830645696</v>
      </c>
    </row>
    <row r="32" spans="2:6" ht="12.9" customHeight="1" x14ac:dyDescent="0.2">
      <c r="B32" s="2" t="s">
        <v>5</v>
      </c>
      <c r="C32" s="2" t="s">
        <v>20</v>
      </c>
      <c r="D32" s="10">
        <v>1206780</v>
      </c>
      <c r="E32" s="10">
        <v>1209792</v>
      </c>
      <c r="F32" s="10">
        <f>E32/' 2014.'!$O$1</f>
        <v>160566.99183754728</v>
      </c>
    </row>
    <row r="33" spans="2:6" ht="12.9" customHeight="1" x14ac:dyDescent="0.2">
      <c r="B33" s="2" t="s">
        <v>6</v>
      </c>
      <c r="C33" s="2" t="s">
        <v>21</v>
      </c>
      <c r="D33" s="10">
        <v>54343925</v>
      </c>
      <c r="E33" s="10">
        <v>1370548</v>
      </c>
      <c r="F33" s="10">
        <f>E33/' 2014.'!$O$1</f>
        <v>181902.97962704889</v>
      </c>
    </row>
    <row r="34" spans="2:6" ht="12.9" customHeight="1" x14ac:dyDescent="0.2">
      <c r="B34" s="2" t="s">
        <v>7</v>
      </c>
      <c r="C34" s="2" t="s">
        <v>22</v>
      </c>
      <c r="D34" s="10">
        <v>5643000</v>
      </c>
      <c r="E34" s="10">
        <v>294808</v>
      </c>
      <c r="F34" s="10">
        <f>E34/' 2014.'!$O$1</f>
        <v>39127.745703099077</v>
      </c>
    </row>
    <row r="35" spans="2:6" ht="12.9" customHeight="1" x14ac:dyDescent="0.2">
      <c r="B35" s="2" t="s">
        <v>8</v>
      </c>
      <c r="C35" s="2" t="s">
        <v>23</v>
      </c>
      <c r="D35" s="10">
        <v>731350</v>
      </c>
      <c r="E35" s="10">
        <v>663016</v>
      </c>
      <c r="F35" s="10">
        <f>E35/' 2014.'!$O$1</f>
        <v>87997.345543831703</v>
      </c>
    </row>
    <row r="36" spans="2:6" ht="12.9" customHeight="1" x14ac:dyDescent="0.2">
      <c r="B36" s="2" t="s">
        <v>9</v>
      </c>
      <c r="C36" s="2" t="s">
        <v>24</v>
      </c>
      <c r="D36" s="10">
        <v>1083000</v>
      </c>
      <c r="E36" s="10">
        <v>880469</v>
      </c>
      <c r="F36" s="10">
        <f>E36/' 2014.'!$O$1</f>
        <v>116858.31840201738</v>
      </c>
    </row>
    <row r="37" spans="2:6" ht="12.9" customHeight="1" x14ac:dyDescent="0.2">
      <c r="B37" s="2" t="s">
        <v>10</v>
      </c>
      <c r="C37" s="2" t="s">
        <v>25</v>
      </c>
      <c r="D37" s="10">
        <v>1706871</v>
      </c>
      <c r="E37" s="10">
        <v>10804212</v>
      </c>
      <c r="F37" s="10">
        <f>E37/' 2014.'!$O$1</f>
        <v>1433965.3593470037</v>
      </c>
    </row>
    <row r="38" spans="2:6" ht="12.9" customHeight="1" x14ac:dyDescent="0.2">
      <c r="B38" s="2" t="s">
        <v>11</v>
      </c>
      <c r="C38" s="2" t="s">
        <v>26</v>
      </c>
      <c r="D38" s="10">
        <v>408140</v>
      </c>
      <c r="E38" s="10">
        <v>3929560</v>
      </c>
      <c r="F38" s="10">
        <f>E38/' 2014.'!$O$1</f>
        <v>521542.23903377791</v>
      </c>
    </row>
    <row r="39" spans="2:6" ht="12.9" customHeight="1" x14ac:dyDescent="0.2">
      <c r="B39" s="2" t="s">
        <v>12</v>
      </c>
      <c r="C39" s="2" t="s">
        <v>27</v>
      </c>
      <c r="D39" s="10">
        <v>2360367</v>
      </c>
      <c r="E39" s="10">
        <v>14419674</v>
      </c>
      <c r="F39" s="10">
        <f>E39/' 2014.'!$O$1</f>
        <v>1913819.6297033643</v>
      </c>
    </row>
    <row r="40" spans="2:6" ht="12.9" customHeight="1" x14ac:dyDescent="0.2">
      <c r="B40" s="2" t="s">
        <v>13</v>
      </c>
      <c r="C40" s="2" t="s">
        <v>28</v>
      </c>
      <c r="D40" s="10">
        <v>1139820</v>
      </c>
      <c r="E40" s="10">
        <v>75604</v>
      </c>
      <c r="F40" s="10">
        <f>E40/' 2014.'!$O$1</f>
        <v>10034.375207379388</v>
      </c>
    </row>
    <row r="41" spans="2:6" ht="12.9" customHeight="1" x14ac:dyDescent="0.2">
      <c r="B41" s="2" t="s">
        <v>14</v>
      </c>
      <c r="C41" s="2" t="s">
        <v>29</v>
      </c>
      <c r="D41" s="10">
        <v>1729599</v>
      </c>
      <c r="E41" s="10">
        <v>6809358</v>
      </c>
      <c r="F41" s="10">
        <f>E41/' 2014.'!$O$1</f>
        <v>903757.11726060114</v>
      </c>
    </row>
    <row r="42" spans="2:6" ht="12.9" customHeight="1" x14ac:dyDescent="0.2">
      <c r="B42" s="2" t="s">
        <v>15</v>
      </c>
      <c r="C42" s="2" t="s">
        <v>30</v>
      </c>
      <c r="D42" s="10">
        <v>61589799</v>
      </c>
      <c r="E42" s="10">
        <v>472690755</v>
      </c>
      <c r="F42" s="10">
        <f>E42/' 2014.'!$O$1</f>
        <v>62736844.51522994</v>
      </c>
    </row>
    <row r="43" spans="2:6" ht="12.9" customHeight="1" x14ac:dyDescent="0.2">
      <c r="B43" s="2" t="s">
        <v>16</v>
      </c>
      <c r="C43" s="2" t="s">
        <v>31</v>
      </c>
      <c r="D43" s="10">
        <v>202849</v>
      </c>
      <c r="E43" s="10">
        <v>360834</v>
      </c>
      <c r="F43" s="10">
        <f>E43/' 2014.'!$O$1</f>
        <v>47890.901851483177</v>
      </c>
    </row>
    <row r="44" spans="2:6" s="9" customFormat="1" ht="12.9" customHeight="1" x14ac:dyDescent="0.2">
      <c r="B44" s="16" t="s">
        <v>32</v>
      </c>
      <c r="C44" s="16"/>
      <c r="D44" s="17"/>
      <c r="E44" s="17">
        <f>SUM(E29:E43)</f>
        <v>516877820</v>
      </c>
      <c r="F44" s="17">
        <f>E44/' 2014.'!$O$1</f>
        <v>68601475.877629563</v>
      </c>
    </row>
    <row r="45" spans="2:6" ht="12.9" customHeight="1" x14ac:dyDescent="0.2">
      <c r="B45" s="18" t="s">
        <v>115</v>
      </c>
      <c r="C45" s="6"/>
      <c r="D45" s="6"/>
      <c r="E45" s="7">
        <f>+E44/1000000</f>
        <v>516.87782000000004</v>
      </c>
      <c r="F45" s="7">
        <f>E45/' 2014.'!$O$1</f>
        <v>68.601475877629568</v>
      </c>
    </row>
    <row r="46" spans="2:6" ht="12.9" customHeight="1" x14ac:dyDescent="0.2">
      <c r="B46" s="11"/>
      <c r="E46" s="12"/>
      <c r="F46" s="12"/>
    </row>
    <row r="48" spans="2:6" ht="12.9" customHeight="1" x14ac:dyDescent="0.25">
      <c r="B48" s="28" t="s">
        <v>112</v>
      </c>
    </row>
    <row r="49" spans="2:6" ht="12.9" customHeight="1" x14ac:dyDescent="0.2">
      <c r="B49" s="19"/>
    </row>
    <row r="50" spans="2:6" ht="30" customHeight="1" x14ac:dyDescent="0.2">
      <c r="B50" s="62" t="s">
        <v>56</v>
      </c>
      <c r="C50" s="62"/>
      <c r="D50" s="62" t="s">
        <v>108</v>
      </c>
      <c r="E50" s="62"/>
      <c r="F50" s="62"/>
    </row>
    <row r="51" spans="2:6" ht="30" customHeight="1" x14ac:dyDescent="0.2">
      <c r="B51" s="25" t="s">
        <v>0</v>
      </c>
      <c r="C51" s="25" t="s">
        <v>1</v>
      </c>
      <c r="D51" s="25" t="s">
        <v>63</v>
      </c>
      <c r="E51" s="25" t="s">
        <v>64</v>
      </c>
      <c r="F51" s="25" t="s">
        <v>116</v>
      </c>
    </row>
    <row r="52" spans="2:6" ht="12.9" customHeight="1" x14ac:dyDescent="0.2">
      <c r="B52" s="2" t="s">
        <v>2</v>
      </c>
      <c r="C52" s="2" t="s">
        <v>17</v>
      </c>
      <c r="D52" s="10">
        <v>0</v>
      </c>
      <c r="E52" s="10">
        <v>0</v>
      </c>
      <c r="F52" s="10">
        <f>E52/' 2014.'!$O$1</f>
        <v>0</v>
      </c>
    </row>
    <row r="53" spans="2:6" ht="12.9" customHeight="1" x14ac:dyDescent="0.2">
      <c r="B53" s="2">
        <v>124</v>
      </c>
      <c r="C53" s="2" t="s">
        <v>18</v>
      </c>
      <c r="D53" s="10">
        <v>0</v>
      </c>
      <c r="E53" s="10">
        <v>0</v>
      </c>
      <c r="F53" s="10">
        <f>E53/' 2014.'!$O$1</f>
        <v>0</v>
      </c>
    </row>
    <row r="54" spans="2:6" ht="12.9" customHeight="1" x14ac:dyDescent="0.2">
      <c r="B54" s="2" t="s">
        <v>4</v>
      </c>
      <c r="C54" s="2" t="s">
        <v>19</v>
      </c>
      <c r="D54" s="10">
        <v>0</v>
      </c>
      <c r="E54" s="10">
        <v>0</v>
      </c>
      <c r="F54" s="10">
        <f>E54/' 2014.'!$O$1</f>
        <v>0</v>
      </c>
    </row>
    <row r="55" spans="2:6" ht="12.9" customHeight="1" x14ac:dyDescent="0.2">
      <c r="B55" s="2" t="s">
        <v>5</v>
      </c>
      <c r="C55" s="2" t="s">
        <v>20</v>
      </c>
      <c r="D55" s="10">
        <v>0</v>
      </c>
      <c r="E55" s="10">
        <v>0</v>
      </c>
      <c r="F55" s="10">
        <f>E55/' 2014.'!$O$1</f>
        <v>0</v>
      </c>
    </row>
    <row r="56" spans="2:6" ht="12.9" customHeight="1" x14ac:dyDescent="0.2">
      <c r="B56" s="2" t="s">
        <v>6</v>
      </c>
      <c r="C56" s="2" t="s">
        <v>21</v>
      </c>
      <c r="D56" s="10">
        <v>0</v>
      </c>
      <c r="E56" s="10">
        <v>0</v>
      </c>
      <c r="F56" s="10">
        <f>E56/' 2014.'!$O$1</f>
        <v>0</v>
      </c>
    </row>
    <row r="57" spans="2:6" ht="12.9" customHeight="1" x14ac:dyDescent="0.2">
      <c r="B57" s="2" t="s">
        <v>7</v>
      </c>
      <c r="C57" s="2" t="s">
        <v>22</v>
      </c>
      <c r="D57" s="10">
        <v>0</v>
      </c>
      <c r="E57" s="10">
        <v>0</v>
      </c>
      <c r="F57" s="10">
        <f>E57/' 2014.'!$O$1</f>
        <v>0</v>
      </c>
    </row>
    <row r="58" spans="2:6" ht="12.9" customHeight="1" x14ac:dyDescent="0.2">
      <c r="B58" s="2" t="s">
        <v>8</v>
      </c>
      <c r="C58" s="2" t="s">
        <v>23</v>
      </c>
      <c r="D58" s="10">
        <v>0</v>
      </c>
      <c r="E58" s="10">
        <v>0</v>
      </c>
      <c r="F58" s="10">
        <f>E58/' 2014.'!$O$1</f>
        <v>0</v>
      </c>
    </row>
    <row r="59" spans="2:6" ht="12.9" customHeight="1" x14ac:dyDescent="0.2">
      <c r="B59" s="2" t="s">
        <v>9</v>
      </c>
      <c r="C59" s="2" t="s">
        <v>24</v>
      </c>
      <c r="D59" s="10">
        <v>0</v>
      </c>
      <c r="E59" s="10">
        <v>0</v>
      </c>
      <c r="F59" s="10">
        <f>E59/' 2014.'!$O$1</f>
        <v>0</v>
      </c>
    </row>
    <row r="60" spans="2:6" ht="12.9" customHeight="1" x14ac:dyDescent="0.2">
      <c r="B60" s="2" t="s">
        <v>10</v>
      </c>
      <c r="C60" s="2" t="s">
        <v>25</v>
      </c>
      <c r="D60" s="10">
        <v>0</v>
      </c>
      <c r="E60" s="10">
        <v>0</v>
      </c>
      <c r="F60" s="10">
        <f>E60/' 2014.'!$O$1</f>
        <v>0</v>
      </c>
    </row>
    <row r="61" spans="2:6" ht="12.9" customHeight="1" x14ac:dyDescent="0.2">
      <c r="B61" s="2" t="s">
        <v>11</v>
      </c>
      <c r="C61" s="2" t="s">
        <v>26</v>
      </c>
      <c r="D61" s="10">
        <v>0</v>
      </c>
      <c r="E61" s="10">
        <v>0</v>
      </c>
      <c r="F61" s="10">
        <f>E61/' 2014.'!$O$1</f>
        <v>0</v>
      </c>
    </row>
    <row r="62" spans="2:6" ht="12.9" customHeight="1" x14ac:dyDescent="0.2">
      <c r="B62" s="2" t="s">
        <v>12</v>
      </c>
      <c r="C62" s="2" t="s">
        <v>27</v>
      </c>
      <c r="D62" s="10">
        <v>0</v>
      </c>
      <c r="E62" s="10">
        <v>0</v>
      </c>
      <c r="F62" s="10">
        <f>E62/' 2014.'!$O$1</f>
        <v>0</v>
      </c>
    </row>
    <row r="63" spans="2:6" ht="12.9" customHeight="1" x14ac:dyDescent="0.2">
      <c r="B63" s="2" t="s">
        <v>13</v>
      </c>
      <c r="C63" s="2" t="s">
        <v>28</v>
      </c>
      <c r="D63" s="10">
        <v>0</v>
      </c>
      <c r="E63" s="10">
        <v>0</v>
      </c>
      <c r="F63" s="10">
        <f>E63/' 2014.'!$O$1</f>
        <v>0</v>
      </c>
    </row>
    <row r="64" spans="2:6" ht="12.9" customHeight="1" x14ac:dyDescent="0.2">
      <c r="B64" s="2" t="s">
        <v>14</v>
      </c>
      <c r="C64" s="2" t="s">
        <v>29</v>
      </c>
      <c r="D64" s="10">
        <v>0</v>
      </c>
      <c r="E64" s="10">
        <v>0</v>
      </c>
      <c r="F64" s="10">
        <f>E64/' 2014.'!$O$1</f>
        <v>0</v>
      </c>
    </row>
    <row r="65" spans="2:6" ht="12.9" customHeight="1" x14ac:dyDescent="0.2">
      <c r="B65" s="2" t="s">
        <v>15</v>
      </c>
      <c r="C65" s="2" t="s">
        <v>30</v>
      </c>
      <c r="D65" s="10">
        <v>0</v>
      </c>
      <c r="E65" s="10">
        <v>0</v>
      </c>
      <c r="F65" s="10">
        <f>E65/' 2014.'!$O$1</f>
        <v>0</v>
      </c>
    </row>
    <row r="66" spans="2:6" ht="12.9" customHeight="1" x14ac:dyDescent="0.2">
      <c r="B66" s="2" t="s">
        <v>16</v>
      </c>
      <c r="C66" s="2" t="s">
        <v>31</v>
      </c>
      <c r="D66" s="10">
        <v>0</v>
      </c>
      <c r="E66" s="10">
        <v>0</v>
      </c>
      <c r="F66" s="10">
        <f>E66/' 2014.'!$O$1</f>
        <v>0</v>
      </c>
    </row>
    <row r="67" spans="2:6" s="9" customFormat="1" ht="12.9" customHeight="1" x14ac:dyDescent="0.2">
      <c r="B67" s="16" t="s">
        <v>32</v>
      </c>
      <c r="C67" s="16"/>
      <c r="D67" s="17"/>
      <c r="E67" s="17">
        <f>SUM(E52:E66)</f>
        <v>0</v>
      </c>
      <c r="F67" s="17">
        <f>E67/' 2014.'!$O$1</f>
        <v>0</v>
      </c>
    </row>
    <row r="68" spans="2:6" ht="12.9" customHeight="1" x14ac:dyDescent="0.2">
      <c r="B68" s="18" t="s">
        <v>115</v>
      </c>
      <c r="C68" s="6"/>
      <c r="D68" s="21"/>
      <c r="E68" s="7">
        <f>+E67/1000000</f>
        <v>0</v>
      </c>
      <c r="F68" s="7">
        <f>E68/' 2014.'!$O$1</f>
        <v>0</v>
      </c>
    </row>
    <row r="69" spans="2:6" ht="12.9" customHeight="1" x14ac:dyDescent="0.2">
      <c r="B69" s="11"/>
      <c r="D69" s="10"/>
      <c r="E69" s="10"/>
      <c r="F69" s="10"/>
    </row>
    <row r="70" spans="2:6" ht="12.9" customHeight="1" x14ac:dyDescent="0.2">
      <c r="B70" s="11"/>
      <c r="D70" s="10"/>
      <c r="E70" s="10"/>
      <c r="F70" s="10"/>
    </row>
    <row r="71" spans="2:6" ht="12.9" customHeight="1" x14ac:dyDescent="0.25">
      <c r="B71" s="27" t="s">
        <v>113</v>
      </c>
      <c r="D71" s="10"/>
      <c r="E71" s="10"/>
      <c r="F71" s="10"/>
    </row>
    <row r="72" spans="2:6" ht="12.9" customHeight="1" x14ac:dyDescent="0.25">
      <c r="B72" s="31" t="s">
        <v>114</v>
      </c>
      <c r="D72" s="10"/>
      <c r="E72" s="10"/>
      <c r="F72" s="10"/>
    </row>
    <row r="73" spans="2:6" ht="12.9" customHeight="1" x14ac:dyDescent="0.2">
      <c r="B73" s="63"/>
      <c r="C73" s="63"/>
      <c r="D73" s="63"/>
      <c r="E73" s="63"/>
      <c r="F73" s="60"/>
    </row>
    <row r="74" spans="2:6" ht="12.9" customHeight="1" x14ac:dyDescent="0.2">
      <c r="B74" s="4"/>
      <c r="C74" s="4"/>
      <c r="D74" s="4"/>
      <c r="E74" s="25" t="s">
        <v>64</v>
      </c>
      <c r="F74" s="25" t="s">
        <v>116</v>
      </c>
    </row>
    <row r="75" spans="2:6" ht="12.9" customHeight="1" x14ac:dyDescent="0.2">
      <c r="B75" s="3" t="s">
        <v>36</v>
      </c>
      <c r="E75" s="13">
        <f>+E22+E68</f>
        <v>1174.0472749999999</v>
      </c>
      <c r="F75" s="13">
        <f>E75/' 2014.'!$O$1</f>
        <v>155.82285154953877</v>
      </c>
    </row>
    <row r="76" spans="2:6" ht="12.9" customHeight="1" x14ac:dyDescent="0.2">
      <c r="B76" s="4" t="s">
        <v>37</v>
      </c>
      <c r="C76" s="4"/>
      <c r="D76" s="4"/>
      <c r="E76" s="5">
        <f>+E45</f>
        <v>516.87782000000004</v>
      </c>
      <c r="F76" s="5">
        <f>E76/' 2014.'!$O$1</f>
        <v>68.601475877629568</v>
      </c>
    </row>
    <row r="79" spans="2:6" ht="12.9" customHeight="1" x14ac:dyDescent="0.2">
      <c r="B79" s="61" t="s">
        <v>119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ignoredErrors>
    <ignoredError sqref="B6:B20 B29:B43 B52:B66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2" style="3" customWidth="1"/>
    <col min="3" max="3" width="12.28515625" style="3" customWidth="1"/>
    <col min="4" max="4" width="13.85546875" style="3" customWidth="1"/>
    <col min="5" max="6" width="14.42578125" style="3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5.6" x14ac:dyDescent="0.3">
      <c r="B2" s="26" t="s">
        <v>77</v>
      </c>
      <c r="C2" s="8"/>
    </row>
    <row r="3" spans="2:6" ht="12.9" customHeight="1" x14ac:dyDescent="0.2">
      <c r="B3" s="19"/>
    </row>
    <row r="4" spans="2:6" ht="30" customHeight="1" x14ac:dyDescent="0.2">
      <c r="B4" s="62" t="s">
        <v>56</v>
      </c>
      <c r="C4" s="62"/>
      <c r="D4" s="62" t="s">
        <v>108</v>
      </c>
      <c r="E4" s="62"/>
      <c r="F4" s="62"/>
    </row>
    <row r="5" spans="2:6" ht="30" customHeight="1" x14ac:dyDescent="0.2">
      <c r="B5" s="25" t="s">
        <v>0</v>
      </c>
      <c r="C5" s="25" t="s">
        <v>1</v>
      </c>
      <c r="D5" s="25" t="s">
        <v>63</v>
      </c>
      <c r="E5" s="25" t="s">
        <v>64</v>
      </c>
      <c r="F5" s="25" t="s">
        <v>116</v>
      </c>
    </row>
    <row r="6" spans="2:6" ht="12.9" customHeight="1" x14ac:dyDescent="0.2">
      <c r="B6" s="2" t="s">
        <v>2</v>
      </c>
      <c r="C6" s="2" t="s">
        <v>17</v>
      </c>
      <c r="D6" s="10">
        <v>909750</v>
      </c>
      <c r="E6" s="10">
        <v>4556408</v>
      </c>
      <c r="F6" s="10">
        <f>E6/' 2014.'!$O$1</f>
        <v>604739.26604286942</v>
      </c>
    </row>
    <row r="7" spans="2:6" ht="12.9" customHeight="1" x14ac:dyDescent="0.2">
      <c r="B7" s="2" t="s">
        <v>3</v>
      </c>
      <c r="C7" s="2" t="s">
        <v>18</v>
      </c>
      <c r="D7" s="10">
        <v>991397</v>
      </c>
      <c r="E7" s="10">
        <v>5211509</v>
      </c>
      <c r="F7" s="10">
        <f>E7/' 2014.'!$O$1</f>
        <v>691686.11055809935</v>
      </c>
    </row>
    <row r="8" spans="2:6" ht="12.9" customHeight="1" x14ac:dyDescent="0.2">
      <c r="B8" s="2" t="s">
        <v>4</v>
      </c>
      <c r="C8" s="2" t="s">
        <v>19</v>
      </c>
      <c r="D8" s="10">
        <v>3281061</v>
      </c>
      <c r="E8" s="10">
        <v>891260</v>
      </c>
      <c r="F8" s="10">
        <f>E8/' 2014.'!$O$1</f>
        <v>118290.53022761962</v>
      </c>
    </row>
    <row r="9" spans="2:6" ht="12.9" customHeight="1" x14ac:dyDescent="0.2">
      <c r="B9" s="2" t="s">
        <v>5</v>
      </c>
      <c r="C9" s="2" t="s">
        <v>20</v>
      </c>
      <c r="D9" s="10">
        <v>2097100</v>
      </c>
      <c r="E9" s="10">
        <v>2098273</v>
      </c>
      <c r="F9" s="10">
        <f>E9/' 2014.'!$O$1</f>
        <v>278488.68538058264</v>
      </c>
    </row>
    <row r="10" spans="2:6" ht="12.9" customHeight="1" x14ac:dyDescent="0.2">
      <c r="B10" s="2" t="s">
        <v>6</v>
      </c>
      <c r="C10" s="2" t="s">
        <v>21</v>
      </c>
      <c r="D10" s="10">
        <v>112121078</v>
      </c>
      <c r="E10" s="10">
        <v>2681339</v>
      </c>
      <c r="F10" s="10">
        <f>E10/' 2014.'!$O$1</f>
        <v>355874.84239166498</v>
      </c>
    </row>
    <row r="11" spans="2:6" ht="12.9" customHeight="1" x14ac:dyDescent="0.2">
      <c r="B11" s="2" t="s">
        <v>7</v>
      </c>
      <c r="C11" s="2" t="s">
        <v>22</v>
      </c>
      <c r="D11" s="10">
        <v>6852100</v>
      </c>
      <c r="E11" s="10">
        <v>340167</v>
      </c>
      <c r="F11" s="10">
        <f>E11/' 2014.'!$O$1</f>
        <v>45147.919569978098</v>
      </c>
    </row>
    <row r="12" spans="2:6" ht="12.9" customHeight="1" x14ac:dyDescent="0.2">
      <c r="B12" s="2" t="s">
        <v>8</v>
      </c>
      <c r="C12" s="2" t="s">
        <v>23</v>
      </c>
      <c r="D12" s="10">
        <v>2194878</v>
      </c>
      <c r="E12" s="10">
        <v>1832325</v>
      </c>
      <c r="F12" s="10">
        <f>E12/' 2014.'!$O$1</f>
        <v>243191.31992832967</v>
      </c>
    </row>
    <row r="13" spans="2:6" ht="12.9" customHeight="1" x14ac:dyDescent="0.2">
      <c r="B13" s="2" t="s">
        <v>9</v>
      </c>
      <c r="C13" s="2" t="s">
        <v>24</v>
      </c>
      <c r="D13" s="10">
        <v>2796740</v>
      </c>
      <c r="E13" s="10">
        <v>2217075</v>
      </c>
      <c r="F13" s="10">
        <f>E13/' 2014.'!$O$1</f>
        <v>294256.42046585702</v>
      </c>
    </row>
    <row r="14" spans="2:6" ht="12.9" customHeight="1" x14ac:dyDescent="0.2">
      <c r="B14" s="2" t="s">
        <v>10</v>
      </c>
      <c r="C14" s="2" t="s">
        <v>25</v>
      </c>
      <c r="D14" s="10">
        <v>11810822</v>
      </c>
      <c r="E14" s="10">
        <v>74096627</v>
      </c>
      <c r="F14" s="10">
        <f>E14/' 2014.'!$O$1</f>
        <v>9834312.4294910077</v>
      </c>
    </row>
    <row r="15" spans="2:6" ht="12.9" customHeight="1" x14ac:dyDescent="0.2">
      <c r="B15" s="2" t="s">
        <v>11</v>
      </c>
      <c r="C15" s="2" t="s">
        <v>26</v>
      </c>
      <c r="D15" s="10">
        <v>2262017</v>
      </c>
      <c r="E15" s="10">
        <v>21771614</v>
      </c>
      <c r="F15" s="10">
        <f>E15/' 2014.'!$O$1</f>
        <v>2889589.7537991903</v>
      </c>
    </row>
    <row r="16" spans="2:6" ht="12.9" customHeight="1" x14ac:dyDescent="0.2">
      <c r="B16" s="2" t="s">
        <v>12</v>
      </c>
      <c r="C16" s="2" t="s">
        <v>27</v>
      </c>
      <c r="D16" s="10">
        <v>21152336</v>
      </c>
      <c r="E16" s="10">
        <v>129964579</v>
      </c>
      <c r="F16" s="10">
        <f>E16/' 2014.'!$O$1</f>
        <v>17249263.919304531</v>
      </c>
    </row>
    <row r="17" spans="2:6" ht="12.9" customHeight="1" x14ac:dyDescent="0.2">
      <c r="B17" s="2" t="s">
        <v>13</v>
      </c>
      <c r="C17" s="2" t="s">
        <v>28</v>
      </c>
      <c r="D17" s="10">
        <v>1862100</v>
      </c>
      <c r="E17" s="10">
        <v>109968</v>
      </c>
      <c r="F17" s="10">
        <f>E17/' 2014.'!$O$1</f>
        <v>14595.261795739598</v>
      </c>
    </row>
    <row r="18" spans="2:6" ht="12.9" customHeight="1" x14ac:dyDescent="0.2">
      <c r="B18" s="2" t="s">
        <v>14</v>
      </c>
      <c r="C18" s="2" t="s">
        <v>29</v>
      </c>
      <c r="D18" s="10">
        <v>2121283</v>
      </c>
      <c r="E18" s="10">
        <v>8098403</v>
      </c>
      <c r="F18" s="10">
        <f>E18/' 2014.'!$O$1</f>
        <v>1074842.7898334328</v>
      </c>
    </row>
    <row r="19" spans="2:6" ht="12.9" customHeight="1" x14ac:dyDescent="0.2">
      <c r="B19" s="2" t="s">
        <v>15</v>
      </c>
      <c r="C19" s="2" t="s">
        <v>30</v>
      </c>
      <c r="D19" s="10">
        <v>155836379</v>
      </c>
      <c r="E19" s="10">
        <v>1184365829</v>
      </c>
      <c r="F19" s="10">
        <f>E19/' 2014.'!$O$1</f>
        <v>157192359.01519674</v>
      </c>
    </row>
    <row r="20" spans="2:6" ht="12.9" customHeight="1" x14ac:dyDescent="0.2">
      <c r="B20" s="2" t="s">
        <v>16</v>
      </c>
      <c r="C20" s="2" t="s">
        <v>31</v>
      </c>
      <c r="D20" s="10">
        <v>480030</v>
      </c>
      <c r="E20" s="10">
        <v>862195</v>
      </c>
      <c r="F20" s="10">
        <f>E20/' 2014.'!$O$1</f>
        <v>114432.94180104851</v>
      </c>
    </row>
    <row r="21" spans="2:6" s="9" customFormat="1" ht="12.9" customHeight="1" x14ac:dyDescent="0.2">
      <c r="B21" s="15" t="s">
        <v>32</v>
      </c>
      <c r="C21" s="16"/>
      <c r="D21" s="16"/>
      <c r="E21" s="17">
        <f>SUM(E6:E20)</f>
        <v>1439097571</v>
      </c>
      <c r="F21" s="17">
        <f>E21/' 2014.'!$O$1</f>
        <v>191001071.20578671</v>
      </c>
    </row>
    <row r="22" spans="2:6" ht="12.9" customHeight="1" x14ac:dyDescent="0.2">
      <c r="B22" s="18" t="s">
        <v>115</v>
      </c>
      <c r="C22" s="6"/>
      <c r="D22" s="21"/>
      <c r="E22" s="7">
        <f>+E21/1000000</f>
        <v>1439.097571</v>
      </c>
      <c r="F22" s="7">
        <f>E22/' 2014.'!$O$1</f>
        <v>191.0010712057867</v>
      </c>
    </row>
    <row r="23" spans="2:6" ht="12.9" customHeight="1" x14ac:dyDescent="0.2">
      <c r="B23" s="11"/>
      <c r="D23" s="12"/>
      <c r="E23" s="12"/>
      <c r="F23" s="12"/>
    </row>
    <row r="24" spans="2:6" ht="12.9" customHeight="1" x14ac:dyDescent="0.2">
      <c r="B24" s="11"/>
      <c r="D24" s="12"/>
      <c r="E24" s="12"/>
      <c r="F24" s="12"/>
    </row>
    <row r="25" spans="2:6" ht="12.9" customHeight="1" x14ac:dyDescent="0.25">
      <c r="B25" s="27" t="s">
        <v>105</v>
      </c>
    </row>
    <row r="26" spans="2:6" ht="12.9" customHeight="1" x14ac:dyDescent="0.2">
      <c r="B26" s="20"/>
    </row>
    <row r="27" spans="2:6" ht="30" customHeight="1" x14ac:dyDescent="0.2">
      <c r="B27" s="62" t="s">
        <v>56</v>
      </c>
      <c r="C27" s="62"/>
      <c r="D27" s="62" t="s">
        <v>109</v>
      </c>
      <c r="E27" s="62"/>
      <c r="F27" s="62"/>
    </row>
    <row r="28" spans="2:6" ht="30" customHeight="1" x14ac:dyDescent="0.2">
      <c r="B28" s="25" t="s">
        <v>0</v>
      </c>
      <c r="C28" s="25" t="s">
        <v>1</v>
      </c>
      <c r="D28" s="25" t="s">
        <v>63</v>
      </c>
      <c r="E28" s="25" t="s">
        <v>64</v>
      </c>
      <c r="F28" s="25" t="s">
        <v>116</v>
      </c>
    </row>
    <row r="29" spans="2:6" ht="12.9" customHeight="1" x14ac:dyDescent="0.2">
      <c r="B29" s="2" t="s">
        <v>2</v>
      </c>
      <c r="C29" s="2" t="s">
        <v>17</v>
      </c>
      <c r="D29" s="10">
        <v>411140</v>
      </c>
      <c r="E29" s="10">
        <v>2091746</v>
      </c>
      <c r="F29" s="10">
        <f>E29/' 2014.'!$O$1</f>
        <v>277622.4036100604</v>
      </c>
    </row>
    <row r="30" spans="2:6" ht="12.9" customHeight="1" x14ac:dyDescent="0.2">
      <c r="B30" s="2">
        <v>124</v>
      </c>
      <c r="C30" s="2" t="s">
        <v>18</v>
      </c>
      <c r="D30" s="10">
        <v>303602</v>
      </c>
      <c r="E30" s="10">
        <v>1621080</v>
      </c>
      <c r="F30" s="10">
        <f>E30/' 2014.'!$O$1</f>
        <v>215154.290264782</v>
      </c>
    </row>
    <row r="31" spans="2:6" ht="12.9" customHeight="1" x14ac:dyDescent="0.2">
      <c r="B31" s="2" t="s">
        <v>4</v>
      </c>
      <c r="C31" s="2" t="s">
        <v>19</v>
      </c>
      <c r="D31" s="10">
        <v>938592</v>
      </c>
      <c r="E31" s="10">
        <v>265458</v>
      </c>
      <c r="F31" s="10">
        <f>E31/' 2014.'!$O$1</f>
        <v>35232.3312761298</v>
      </c>
    </row>
    <row r="32" spans="2:6" ht="12.9" customHeight="1" x14ac:dyDescent="0.2">
      <c r="B32" s="2" t="s">
        <v>5</v>
      </c>
      <c r="C32" s="2" t="s">
        <v>20</v>
      </c>
      <c r="D32" s="10">
        <v>1188500</v>
      </c>
      <c r="E32" s="10">
        <v>1192115</v>
      </c>
      <c r="F32" s="10">
        <f>E32/' 2014.'!$O$1</f>
        <v>158220.85075320193</v>
      </c>
    </row>
    <row r="33" spans="2:6" ht="12.9" customHeight="1" x14ac:dyDescent="0.2">
      <c r="B33" s="2" t="s">
        <v>6</v>
      </c>
      <c r="C33" s="2" t="s">
        <v>21</v>
      </c>
      <c r="D33" s="10">
        <v>83506223</v>
      </c>
      <c r="E33" s="10">
        <v>2079496</v>
      </c>
      <c r="F33" s="10">
        <f>E33/' 2014.'!$O$1</f>
        <v>275996.5492069812</v>
      </c>
    </row>
    <row r="34" spans="2:6" ht="12.9" customHeight="1" x14ac:dyDescent="0.2">
      <c r="B34" s="2" t="s">
        <v>7</v>
      </c>
      <c r="C34" s="2" t="s">
        <v>22</v>
      </c>
      <c r="D34" s="10">
        <v>1251000</v>
      </c>
      <c r="E34" s="10">
        <v>64162</v>
      </c>
      <c r="F34" s="10">
        <f>E34/' 2014.'!$O$1</f>
        <v>8515.7608334992365</v>
      </c>
    </row>
    <row r="35" spans="2:6" ht="12.9" customHeight="1" x14ac:dyDescent="0.2">
      <c r="B35" s="2" t="s">
        <v>8</v>
      </c>
      <c r="C35" s="2" t="s">
        <v>23</v>
      </c>
      <c r="D35" s="10">
        <v>771578</v>
      </c>
      <c r="E35" s="10">
        <v>637753</v>
      </c>
      <c r="F35" s="10">
        <f>E35/' 2014.'!$O$1</f>
        <v>84644.369234853002</v>
      </c>
    </row>
    <row r="36" spans="2:6" ht="12.9" customHeight="1" x14ac:dyDescent="0.2">
      <c r="B36" s="2" t="s">
        <v>9</v>
      </c>
      <c r="C36" s="2" t="s">
        <v>24</v>
      </c>
      <c r="D36" s="10">
        <v>1194610</v>
      </c>
      <c r="E36" s="10">
        <v>959558</v>
      </c>
      <c r="F36" s="10">
        <f>E36/' 2014.'!$O$1</f>
        <v>127355.23259672173</v>
      </c>
    </row>
    <row r="37" spans="2:6" ht="12.9" customHeight="1" x14ac:dyDescent="0.2">
      <c r="B37" s="2" t="s">
        <v>10</v>
      </c>
      <c r="C37" s="2" t="s">
        <v>25</v>
      </c>
      <c r="D37" s="10">
        <v>2535789</v>
      </c>
      <c r="E37" s="10">
        <v>16017208</v>
      </c>
      <c r="F37" s="10">
        <f>E37/' 2014.'!$O$1</f>
        <v>2125848.8287212155</v>
      </c>
    </row>
    <row r="38" spans="2:6" ht="12.9" customHeight="1" x14ac:dyDescent="0.2">
      <c r="B38" s="2" t="s">
        <v>11</v>
      </c>
      <c r="C38" s="2" t="s">
        <v>26</v>
      </c>
      <c r="D38" s="10">
        <v>601322</v>
      </c>
      <c r="E38" s="10">
        <v>5791358</v>
      </c>
      <c r="F38" s="10">
        <f>E38/' 2014.'!$O$1</f>
        <v>768645.29829451186</v>
      </c>
    </row>
    <row r="39" spans="2:6" ht="12.9" customHeight="1" x14ac:dyDescent="0.2">
      <c r="B39" s="2" t="s">
        <v>12</v>
      </c>
      <c r="C39" s="2" t="s">
        <v>27</v>
      </c>
      <c r="D39" s="10">
        <v>2934963</v>
      </c>
      <c r="E39" s="10">
        <v>18150683</v>
      </c>
      <c r="F39" s="10">
        <f>E39/' 2014.'!$O$1</f>
        <v>2409009.62240361</v>
      </c>
    </row>
    <row r="40" spans="2:6" ht="12.9" customHeight="1" x14ac:dyDescent="0.2">
      <c r="B40" s="2" t="s">
        <v>13</v>
      </c>
      <c r="C40" s="2" t="s">
        <v>28</v>
      </c>
      <c r="D40" s="10">
        <v>1340970</v>
      </c>
      <c r="E40" s="10">
        <v>87284</v>
      </c>
      <c r="F40" s="10">
        <f>E40/' 2014.'!$O$1</f>
        <v>11584.577609662219</v>
      </c>
    </row>
    <row r="41" spans="2:6" ht="12.9" customHeight="1" x14ac:dyDescent="0.2">
      <c r="B41" s="2" t="s">
        <v>14</v>
      </c>
      <c r="C41" s="2" t="s">
        <v>29</v>
      </c>
      <c r="D41" s="10">
        <v>1976921</v>
      </c>
      <c r="E41" s="10">
        <v>7811854</v>
      </c>
      <c r="F41" s="10">
        <f>E41/' 2014.'!$O$1</f>
        <v>1036811.2018050301</v>
      </c>
    </row>
    <row r="42" spans="2:6" ht="12.9" customHeight="1" x14ac:dyDescent="0.2">
      <c r="B42" s="2" t="s">
        <v>15</v>
      </c>
      <c r="C42" s="2" t="s">
        <v>30</v>
      </c>
      <c r="D42" s="10">
        <v>77814208</v>
      </c>
      <c r="E42" s="10">
        <v>597508567</v>
      </c>
      <c r="F42" s="10">
        <f>E42/' 2014.'!$O$1</f>
        <v>79303015.064038754</v>
      </c>
    </row>
    <row r="43" spans="2:6" ht="12.9" customHeight="1" x14ac:dyDescent="0.2">
      <c r="B43" s="2" t="s">
        <v>16</v>
      </c>
      <c r="C43" s="2" t="s">
        <v>31</v>
      </c>
      <c r="D43" s="10">
        <v>398700</v>
      </c>
      <c r="E43" s="10">
        <v>707600</v>
      </c>
      <c r="F43" s="10">
        <f>E43/' 2014.'!$O$1</f>
        <v>93914.659234189385</v>
      </c>
    </row>
    <row r="44" spans="2:6" s="9" customFormat="1" ht="12.9" customHeight="1" x14ac:dyDescent="0.2">
      <c r="B44" s="16" t="s">
        <v>32</v>
      </c>
      <c r="C44" s="16"/>
      <c r="D44" s="17"/>
      <c r="E44" s="17">
        <f>SUM(E29:E43)</f>
        <v>654985922</v>
      </c>
      <c r="F44" s="17">
        <f>E44/' 2014.'!$O$1</f>
        <v>86931571.039883196</v>
      </c>
    </row>
    <row r="45" spans="2:6" ht="12.9" customHeight="1" x14ac:dyDescent="0.2">
      <c r="B45" s="18" t="s">
        <v>115</v>
      </c>
      <c r="C45" s="6"/>
      <c r="D45" s="21"/>
      <c r="E45" s="7">
        <f>+E44/1000000</f>
        <v>654.98592199999996</v>
      </c>
      <c r="F45" s="7">
        <f>E45/' 2014.'!$O$1</f>
        <v>86.931571039883195</v>
      </c>
    </row>
    <row r="46" spans="2:6" ht="12.9" customHeight="1" x14ac:dyDescent="0.2">
      <c r="B46" s="11"/>
      <c r="D46" s="12"/>
      <c r="E46" s="12"/>
      <c r="F46" s="12"/>
    </row>
    <row r="47" spans="2:6" ht="12.9" customHeight="1" x14ac:dyDescent="0.2">
      <c r="B47" s="11"/>
      <c r="D47" s="12"/>
      <c r="E47" s="12"/>
      <c r="F47" s="12"/>
    </row>
    <row r="48" spans="2:6" ht="12.9" customHeight="1" x14ac:dyDescent="0.25">
      <c r="B48" s="28" t="s">
        <v>106</v>
      </c>
    </row>
    <row r="49" spans="2:6" ht="12.9" customHeight="1" x14ac:dyDescent="0.2">
      <c r="B49" s="19"/>
    </row>
    <row r="50" spans="2:6" ht="30" customHeight="1" x14ac:dyDescent="0.2">
      <c r="B50" s="62" t="s">
        <v>56</v>
      </c>
      <c r="C50" s="62"/>
      <c r="D50" s="62" t="s">
        <v>108</v>
      </c>
      <c r="E50" s="62"/>
      <c r="F50" s="62"/>
    </row>
    <row r="51" spans="2:6" ht="30" customHeight="1" x14ac:dyDescent="0.2">
      <c r="B51" s="25" t="s">
        <v>0</v>
      </c>
      <c r="C51" s="25" t="s">
        <v>1</v>
      </c>
      <c r="D51" s="25" t="s">
        <v>63</v>
      </c>
      <c r="E51" s="25" t="s">
        <v>64</v>
      </c>
      <c r="F51" s="25" t="s">
        <v>116</v>
      </c>
    </row>
    <row r="52" spans="2:6" ht="12.9" customHeight="1" x14ac:dyDescent="0.2">
      <c r="B52" s="2" t="s">
        <v>2</v>
      </c>
      <c r="C52" s="2" t="s">
        <v>17</v>
      </c>
      <c r="D52" s="10">
        <v>550</v>
      </c>
      <c r="E52" s="10">
        <v>2688</v>
      </c>
      <c r="F52" s="10">
        <f>E52/' 2014.'!$O$1</f>
        <v>356.75890901851483</v>
      </c>
    </row>
    <row r="53" spans="2:6" ht="12.9" customHeight="1" x14ac:dyDescent="0.2">
      <c r="B53" s="2">
        <v>124</v>
      </c>
      <c r="C53" s="2" t="s">
        <v>18</v>
      </c>
      <c r="D53" s="10">
        <v>100</v>
      </c>
      <c r="E53" s="10">
        <v>522</v>
      </c>
      <c r="F53" s="10">
        <f>E53/' 2014.'!$O$1</f>
        <v>69.281305992434795</v>
      </c>
    </row>
    <row r="54" spans="2:6" ht="12.9" customHeight="1" x14ac:dyDescent="0.2">
      <c r="B54" s="2" t="s">
        <v>4</v>
      </c>
      <c r="C54" s="2" t="s">
        <v>19</v>
      </c>
      <c r="D54" s="10">
        <v>0</v>
      </c>
      <c r="E54" s="10">
        <v>0</v>
      </c>
      <c r="F54" s="10">
        <f>E54/' 2014.'!$O$1</f>
        <v>0</v>
      </c>
    </row>
    <row r="55" spans="2:6" ht="12.9" customHeight="1" x14ac:dyDescent="0.2">
      <c r="B55" s="2" t="s">
        <v>5</v>
      </c>
      <c r="C55" s="2" t="s">
        <v>20</v>
      </c>
      <c r="D55" s="10">
        <v>0</v>
      </c>
      <c r="E55" s="10">
        <v>0</v>
      </c>
      <c r="F55" s="10">
        <f>E55/' 2014.'!$O$1</f>
        <v>0</v>
      </c>
    </row>
    <row r="56" spans="2:6" ht="12.9" customHeight="1" x14ac:dyDescent="0.2">
      <c r="B56" s="2" t="s">
        <v>6</v>
      </c>
      <c r="C56" s="2" t="s">
        <v>21</v>
      </c>
      <c r="D56" s="10">
        <v>0</v>
      </c>
      <c r="E56" s="10">
        <v>0</v>
      </c>
      <c r="F56" s="10">
        <f>E56/' 2014.'!$O$1</f>
        <v>0</v>
      </c>
    </row>
    <row r="57" spans="2:6" ht="12.9" customHeight="1" x14ac:dyDescent="0.2">
      <c r="B57" s="2" t="s">
        <v>7</v>
      </c>
      <c r="C57" s="2" t="s">
        <v>22</v>
      </c>
      <c r="D57" s="10">
        <v>0</v>
      </c>
      <c r="E57" s="10">
        <v>0</v>
      </c>
      <c r="F57" s="10">
        <f>E57/' 2014.'!$O$1</f>
        <v>0</v>
      </c>
    </row>
    <row r="58" spans="2:6" ht="12.9" customHeight="1" x14ac:dyDescent="0.2">
      <c r="B58" s="2" t="s">
        <v>8</v>
      </c>
      <c r="C58" s="2" t="s">
        <v>23</v>
      </c>
      <c r="D58" s="10">
        <v>0</v>
      </c>
      <c r="E58" s="10">
        <v>0</v>
      </c>
      <c r="F58" s="10">
        <f>E58/' 2014.'!$O$1</f>
        <v>0</v>
      </c>
    </row>
    <row r="59" spans="2:6" ht="12.9" customHeight="1" x14ac:dyDescent="0.2">
      <c r="B59" s="2" t="s">
        <v>9</v>
      </c>
      <c r="C59" s="2" t="s">
        <v>24</v>
      </c>
      <c r="D59" s="10">
        <v>0</v>
      </c>
      <c r="E59" s="10">
        <v>0</v>
      </c>
      <c r="F59" s="10">
        <f>E59/' 2014.'!$O$1</f>
        <v>0</v>
      </c>
    </row>
    <row r="60" spans="2:6" ht="12.9" customHeight="1" x14ac:dyDescent="0.2">
      <c r="B60" s="2" t="s">
        <v>10</v>
      </c>
      <c r="C60" s="2" t="s">
        <v>25</v>
      </c>
      <c r="D60" s="10">
        <v>0</v>
      </c>
      <c r="E60" s="10">
        <v>0</v>
      </c>
      <c r="F60" s="10">
        <f>E60/' 2014.'!$O$1</f>
        <v>0</v>
      </c>
    </row>
    <row r="61" spans="2:6" ht="12.9" customHeight="1" x14ac:dyDescent="0.2">
      <c r="B61" s="2" t="s">
        <v>11</v>
      </c>
      <c r="C61" s="2" t="s">
        <v>26</v>
      </c>
      <c r="D61" s="10">
        <v>0</v>
      </c>
      <c r="E61" s="10">
        <v>0</v>
      </c>
      <c r="F61" s="10">
        <f>E61/' 2014.'!$O$1</f>
        <v>0</v>
      </c>
    </row>
    <row r="62" spans="2:6" ht="12.9" customHeight="1" x14ac:dyDescent="0.2">
      <c r="B62" s="2" t="s">
        <v>12</v>
      </c>
      <c r="C62" s="2" t="s">
        <v>27</v>
      </c>
      <c r="D62" s="10">
        <v>100</v>
      </c>
      <c r="E62" s="10">
        <v>600</v>
      </c>
      <c r="F62" s="10">
        <f>E62/' 2014.'!$O$1</f>
        <v>79.633685048775632</v>
      </c>
    </row>
    <row r="63" spans="2:6" ht="12.9" customHeight="1" x14ac:dyDescent="0.2">
      <c r="B63" s="2" t="s">
        <v>13</v>
      </c>
      <c r="C63" s="2" t="s">
        <v>28</v>
      </c>
      <c r="D63" s="10">
        <v>0</v>
      </c>
      <c r="E63" s="10">
        <v>0</v>
      </c>
      <c r="F63" s="10">
        <f>E63/' 2014.'!$O$1</f>
        <v>0</v>
      </c>
    </row>
    <row r="64" spans="2:6" ht="12.9" customHeight="1" x14ac:dyDescent="0.2">
      <c r="B64" s="2" t="s">
        <v>14</v>
      </c>
      <c r="C64" s="2" t="s">
        <v>29</v>
      </c>
      <c r="D64" s="10">
        <v>0</v>
      </c>
      <c r="E64" s="10">
        <v>0</v>
      </c>
      <c r="F64" s="10">
        <f>E64/' 2014.'!$O$1</f>
        <v>0</v>
      </c>
    </row>
    <row r="65" spans="2:6" ht="12.9" customHeight="1" x14ac:dyDescent="0.2">
      <c r="B65" s="2" t="s">
        <v>15</v>
      </c>
      <c r="C65" s="2" t="s">
        <v>30</v>
      </c>
      <c r="D65" s="10">
        <v>225</v>
      </c>
      <c r="E65" s="10">
        <v>1699</v>
      </c>
      <c r="F65" s="10">
        <f>E65/' 2014.'!$O$1</f>
        <v>225.49605149644964</v>
      </c>
    </row>
    <row r="66" spans="2:6" ht="12.9" customHeight="1" x14ac:dyDescent="0.2">
      <c r="B66" s="2" t="s">
        <v>16</v>
      </c>
      <c r="C66" s="2" t="s">
        <v>31</v>
      </c>
      <c r="D66" s="10">
        <v>0</v>
      </c>
      <c r="E66" s="10">
        <v>0</v>
      </c>
      <c r="F66" s="10">
        <f>E66/' 2014.'!$O$1</f>
        <v>0</v>
      </c>
    </row>
    <row r="67" spans="2:6" s="9" customFormat="1" ht="12.9" customHeight="1" x14ac:dyDescent="0.2">
      <c r="B67" s="16" t="s">
        <v>32</v>
      </c>
      <c r="C67" s="16"/>
      <c r="D67" s="17"/>
      <c r="E67" s="17">
        <f>SUM(E52:E66)</f>
        <v>5509</v>
      </c>
      <c r="F67" s="17">
        <f>E67/' 2014.'!$O$1</f>
        <v>731.16995155617485</v>
      </c>
    </row>
    <row r="68" spans="2:6" ht="12.9" customHeight="1" x14ac:dyDescent="0.2">
      <c r="B68" s="18" t="s">
        <v>115</v>
      </c>
      <c r="C68" s="6"/>
      <c r="D68" s="21"/>
      <c r="E68" s="7">
        <f>+E67/1000000</f>
        <v>5.509E-3</v>
      </c>
      <c r="F68" s="7">
        <f>E68/' 2014.'!$O$1</f>
        <v>7.3116995155617494E-4</v>
      </c>
    </row>
    <row r="69" spans="2:6" ht="12.9" customHeight="1" x14ac:dyDescent="0.2">
      <c r="B69" s="11"/>
      <c r="D69" s="10"/>
      <c r="E69" s="10"/>
      <c r="F69" s="10"/>
    </row>
    <row r="70" spans="2:6" ht="12.9" customHeight="1" x14ac:dyDescent="0.2">
      <c r="B70" s="11"/>
      <c r="D70" s="10"/>
      <c r="E70" s="10"/>
      <c r="F70" s="10"/>
    </row>
    <row r="71" spans="2:6" ht="12.9" customHeight="1" x14ac:dyDescent="0.25">
      <c r="B71" s="27" t="s">
        <v>107</v>
      </c>
      <c r="D71" s="10"/>
      <c r="E71" s="10"/>
      <c r="F71" s="10"/>
    </row>
    <row r="72" spans="2:6" ht="12.9" customHeight="1" x14ac:dyDescent="0.25">
      <c r="B72" s="31" t="s">
        <v>114</v>
      </c>
      <c r="D72" s="10"/>
      <c r="E72" s="10"/>
      <c r="F72" s="10"/>
    </row>
    <row r="73" spans="2:6" ht="12.9" customHeight="1" x14ac:dyDescent="0.2">
      <c r="B73" s="4"/>
      <c r="C73" s="4"/>
      <c r="D73" s="4"/>
      <c r="E73" s="5"/>
      <c r="F73" s="5"/>
    </row>
    <row r="74" spans="2:6" ht="12.9" customHeight="1" x14ac:dyDescent="0.2">
      <c r="B74" s="4"/>
      <c r="C74" s="4"/>
      <c r="D74" s="4"/>
      <c r="E74" s="25" t="s">
        <v>64</v>
      </c>
      <c r="F74" s="25" t="s">
        <v>116</v>
      </c>
    </row>
    <row r="75" spans="2:6" ht="12.9" customHeight="1" x14ac:dyDescent="0.2">
      <c r="B75" s="3" t="s">
        <v>36</v>
      </c>
      <c r="E75" s="13">
        <f>+E22+E68</f>
        <v>1439.1030800000001</v>
      </c>
      <c r="F75" s="13">
        <f>E75/' 2014.'!$O$1</f>
        <v>191.00180237573827</v>
      </c>
    </row>
    <row r="76" spans="2:6" ht="12.9" customHeight="1" x14ac:dyDescent="0.2">
      <c r="B76" s="4" t="s">
        <v>37</v>
      </c>
      <c r="C76" s="4"/>
      <c r="D76" s="4"/>
      <c r="E76" s="5">
        <f>+E45</f>
        <v>654.98592199999996</v>
      </c>
      <c r="F76" s="5">
        <f>E76/' 2014.'!$O$1</f>
        <v>86.931571039883195</v>
      </c>
    </row>
    <row r="79" spans="2:6" ht="12.9" customHeight="1" x14ac:dyDescent="0.2">
      <c r="B79" s="61" t="s">
        <v>119</v>
      </c>
    </row>
  </sheetData>
  <mergeCells count="6"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ignoredErrors>
    <ignoredError sqref="B6:B20 B29:B43 B52:B66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83"/>
  <sheetViews>
    <sheetView showGridLines="0" tabSelected="1" zoomScale="85" zoomScaleNormal="85" workbookViewId="0"/>
  </sheetViews>
  <sheetFormatPr defaultColWidth="9.28515625" defaultRowHeight="12.9" customHeight="1" x14ac:dyDescent="0.2"/>
  <cols>
    <col min="1" max="1" width="2.85546875" style="32" customWidth="1"/>
    <col min="2" max="2" width="31.28515625" style="32" customWidth="1"/>
    <col min="3" max="14" width="16.140625" style="32" customWidth="1"/>
    <col min="15" max="15" width="18.140625" style="32" customWidth="1"/>
    <col min="16" max="16" width="11.140625" style="32" customWidth="1"/>
    <col min="17" max="16384" width="9.28515625" style="32"/>
  </cols>
  <sheetData>
    <row r="1" spans="2:16" ht="12.9" customHeight="1" x14ac:dyDescent="0.2">
      <c r="O1" s="59">
        <v>7.5345000000000004</v>
      </c>
    </row>
    <row r="2" spans="2:16" ht="16.5" customHeight="1" x14ac:dyDescent="0.3">
      <c r="B2" s="33" t="s">
        <v>54</v>
      </c>
    </row>
    <row r="3" spans="2:16" ht="12.9" customHeight="1" x14ac:dyDescent="0.25">
      <c r="B3" s="34" t="s">
        <v>55</v>
      </c>
    </row>
    <row r="5" spans="2:16" ht="12.9" customHeight="1" x14ac:dyDescent="0.2">
      <c r="B5" s="35"/>
      <c r="C5" s="35" t="s">
        <v>41</v>
      </c>
      <c r="D5" s="35" t="s">
        <v>42</v>
      </c>
      <c r="E5" s="35" t="s">
        <v>43</v>
      </c>
      <c r="F5" s="35" t="s">
        <v>44</v>
      </c>
      <c r="G5" s="35" t="s">
        <v>45</v>
      </c>
      <c r="H5" s="35" t="s">
        <v>46</v>
      </c>
      <c r="I5" s="35" t="s">
        <v>47</v>
      </c>
      <c r="J5" s="35" t="s">
        <v>48</v>
      </c>
      <c r="K5" s="35" t="s">
        <v>49</v>
      </c>
      <c r="L5" s="35" t="s">
        <v>50</v>
      </c>
      <c r="M5" s="35" t="s">
        <v>51</v>
      </c>
      <c r="N5" s="35" t="s">
        <v>52</v>
      </c>
      <c r="O5" s="36"/>
      <c r="P5" s="36"/>
    </row>
    <row r="6" spans="2:16" ht="12.9" customHeight="1" x14ac:dyDescent="0.2">
      <c r="B6" s="32" t="s">
        <v>36</v>
      </c>
      <c r="C6" s="37">
        <f>1040.070691*1000000</f>
        <v>1040070690.9999999</v>
      </c>
      <c r="D6" s="37">
        <f>1036.227628*1000000</f>
        <v>1036227628.0000001</v>
      </c>
      <c r="E6" s="37">
        <f>1308.589595*1000000</f>
        <v>1308589595</v>
      </c>
      <c r="F6" s="37">
        <f>1669.57355*1000000</f>
        <v>1669573550</v>
      </c>
      <c r="G6" s="37">
        <f>1696.921504*1000000</f>
        <v>1696921504</v>
      </c>
      <c r="H6" s="37">
        <f>2156.20359*1000000</f>
        <v>2156203590</v>
      </c>
      <c r="I6" s="37">
        <f>2893.972766*1000000</f>
        <v>2893972766</v>
      </c>
      <c r="J6" s="37">
        <f>3580.994073*1000000</f>
        <v>3580994073</v>
      </c>
      <c r="K6" s="37">
        <f>1892.170019*1000000</f>
        <v>1892170019</v>
      </c>
      <c r="L6" s="37">
        <f>1609.142445*1000000</f>
        <v>1609142445</v>
      </c>
      <c r="M6" s="37">
        <f>1174.047275*1000000</f>
        <v>1174047275</v>
      </c>
      <c r="N6" s="37">
        <f>1439.10308*1000000</f>
        <v>1439103080</v>
      </c>
    </row>
    <row r="7" spans="2:16" ht="12.9" customHeight="1" x14ac:dyDescent="0.2">
      <c r="B7" s="32" t="s">
        <v>37</v>
      </c>
      <c r="C7" s="37">
        <f>476.159841*1000000</f>
        <v>476159841</v>
      </c>
      <c r="D7" s="37">
        <f>425.763152*1000000</f>
        <v>425763152</v>
      </c>
      <c r="E7" s="37">
        <f>516.029908*1000000</f>
        <v>516029908</v>
      </c>
      <c r="F7" s="37">
        <f>584.338023*1000000</f>
        <v>584338023</v>
      </c>
      <c r="G7" s="37">
        <f>588.560654*1000000</f>
        <v>588560654</v>
      </c>
      <c r="H7" s="37">
        <f>665.040964*1000000</f>
        <v>665040964</v>
      </c>
      <c r="I7" s="37">
        <f>840.841413*1000000</f>
        <v>840841413</v>
      </c>
      <c r="J7" s="37">
        <f>994.83901*1000000</f>
        <v>994839010</v>
      </c>
      <c r="K7" s="37">
        <f>744.555815*1000000</f>
        <v>744555815</v>
      </c>
      <c r="L7" s="37">
        <f>674.38901*1000000</f>
        <v>674389010</v>
      </c>
      <c r="M7" s="37">
        <f>516.87782*1000000</f>
        <v>516877820.00000006</v>
      </c>
      <c r="N7" s="37">
        <f>654.985922*1000000</f>
        <v>654985922</v>
      </c>
    </row>
    <row r="8" spans="2:16" ht="12.9" customHeight="1" x14ac:dyDescent="0.2">
      <c r="B8" s="38" t="s">
        <v>33</v>
      </c>
      <c r="C8" s="39">
        <f>SUM(C6:C7)</f>
        <v>1516230532</v>
      </c>
      <c r="D8" s="39">
        <f t="shared" ref="D8:N8" si="0">SUM(D6:D7)</f>
        <v>1461990780</v>
      </c>
      <c r="E8" s="39">
        <f t="shared" si="0"/>
        <v>1824619503</v>
      </c>
      <c r="F8" s="39">
        <f t="shared" si="0"/>
        <v>2253911573</v>
      </c>
      <c r="G8" s="39">
        <f t="shared" si="0"/>
        <v>2285482158</v>
      </c>
      <c r="H8" s="39">
        <f t="shared" si="0"/>
        <v>2821244554</v>
      </c>
      <c r="I8" s="39">
        <f t="shared" si="0"/>
        <v>3734814179</v>
      </c>
      <c r="J8" s="39">
        <f t="shared" si="0"/>
        <v>4575833083</v>
      </c>
      <c r="K8" s="39">
        <f t="shared" si="0"/>
        <v>2636725834</v>
      </c>
      <c r="L8" s="39">
        <f t="shared" si="0"/>
        <v>2283531455</v>
      </c>
      <c r="M8" s="39">
        <f t="shared" si="0"/>
        <v>1690925095</v>
      </c>
      <c r="N8" s="39">
        <f t="shared" si="0"/>
        <v>2094089002</v>
      </c>
    </row>
    <row r="11" spans="2:16" ht="12.9" customHeight="1" x14ac:dyDescent="0.25">
      <c r="B11" s="34" t="s">
        <v>117</v>
      </c>
    </row>
    <row r="13" spans="2:16" ht="12.9" customHeight="1" x14ac:dyDescent="0.2">
      <c r="B13" s="35"/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35" t="s">
        <v>46</v>
      </c>
      <c r="I13" s="35" t="s">
        <v>47</v>
      </c>
      <c r="J13" s="35" t="s">
        <v>48</v>
      </c>
      <c r="K13" s="35" t="s">
        <v>49</v>
      </c>
      <c r="L13" s="35" t="s">
        <v>50</v>
      </c>
      <c r="M13" s="35" t="s">
        <v>51</v>
      </c>
      <c r="N13" s="35" t="s">
        <v>52</v>
      </c>
    </row>
    <row r="14" spans="2:16" ht="12.9" customHeight="1" x14ac:dyDescent="0.2">
      <c r="B14" s="32" t="s">
        <v>36</v>
      </c>
      <c r="C14" s="37">
        <f>C6/$O$1</f>
        <v>138041103.0592607</v>
      </c>
      <c r="D14" s="37">
        <f t="shared" ref="D14:N14" si="1">D6/$O$1</f>
        <v>137531040.9449864</v>
      </c>
      <c r="E14" s="37">
        <f t="shared" si="1"/>
        <v>173679686.11055809</v>
      </c>
      <c r="F14" s="37">
        <f t="shared" si="1"/>
        <v>221590490.41077709</v>
      </c>
      <c r="G14" s="37">
        <f t="shared" si="1"/>
        <v>225220187.6700511</v>
      </c>
      <c r="H14" s="37">
        <f t="shared" si="1"/>
        <v>286177395.97849888</v>
      </c>
      <c r="I14" s="37">
        <f t="shared" si="1"/>
        <v>384096192.97896343</v>
      </c>
      <c r="J14" s="37">
        <f t="shared" si="1"/>
        <v>475279590.28469038</v>
      </c>
      <c r="K14" s="37">
        <f t="shared" si="1"/>
        <v>251134118.91963634</v>
      </c>
      <c r="L14" s="37">
        <f t="shared" si="1"/>
        <v>213569904.43957794</v>
      </c>
      <c r="M14" s="37">
        <f t="shared" si="1"/>
        <v>155822851.54953879</v>
      </c>
      <c r="N14" s="37">
        <f t="shared" si="1"/>
        <v>191001802.37573826</v>
      </c>
    </row>
    <row r="15" spans="2:16" ht="12.9" customHeight="1" x14ac:dyDescent="0.2">
      <c r="B15" s="32" t="s">
        <v>37</v>
      </c>
      <c r="C15" s="37">
        <f t="shared" ref="C15:N16" si="2">C7/$O$1</f>
        <v>63197271.3517818</v>
      </c>
      <c r="D15" s="37">
        <f t="shared" si="2"/>
        <v>56508481.252903305</v>
      </c>
      <c r="E15" s="37">
        <f t="shared" si="2"/>
        <v>68488938.615701109</v>
      </c>
      <c r="F15" s="37">
        <f t="shared" si="2"/>
        <v>77554983.476010352</v>
      </c>
      <c r="G15" s="37">
        <f t="shared" si="2"/>
        <v>78115422.921229005</v>
      </c>
      <c r="H15" s="37">
        <f t="shared" si="2"/>
        <v>88266104.452850223</v>
      </c>
      <c r="I15" s="37">
        <f t="shared" si="2"/>
        <v>111598833.76468246</v>
      </c>
      <c r="J15" s="37">
        <f t="shared" si="2"/>
        <v>132037827.32762624</v>
      </c>
      <c r="K15" s="37">
        <f t="shared" si="2"/>
        <v>98819538.788240761</v>
      </c>
      <c r="L15" s="37">
        <f t="shared" si="2"/>
        <v>89506803.37115933</v>
      </c>
      <c r="M15" s="37">
        <f t="shared" si="2"/>
        <v>68601475.877629578</v>
      </c>
      <c r="N15" s="37">
        <f t="shared" si="2"/>
        <v>86931571.039883196</v>
      </c>
    </row>
    <row r="16" spans="2:16" ht="12.9" customHeight="1" x14ac:dyDescent="0.2">
      <c r="B16" s="38" t="s">
        <v>33</v>
      </c>
      <c r="C16" s="39">
        <f t="shared" si="2"/>
        <v>201238374.41104254</v>
      </c>
      <c r="D16" s="39">
        <f t="shared" si="2"/>
        <v>194039522.19788969</v>
      </c>
      <c r="E16" s="39">
        <f t="shared" si="2"/>
        <v>242168624.7262592</v>
      </c>
      <c r="F16" s="39">
        <f t="shared" si="2"/>
        <v>299145473.88678741</v>
      </c>
      <c r="G16" s="39">
        <f t="shared" si="2"/>
        <v>303335610.5912801</v>
      </c>
      <c r="H16" s="39">
        <f t="shared" si="2"/>
        <v>374443500.4313491</v>
      </c>
      <c r="I16" s="39">
        <f t="shared" si="2"/>
        <v>495695026.74364585</v>
      </c>
      <c r="J16" s="39">
        <f t="shared" si="2"/>
        <v>607317417.61231661</v>
      </c>
      <c r="K16" s="39">
        <f t="shared" si="2"/>
        <v>349953657.7078771</v>
      </c>
      <c r="L16" s="39">
        <f t="shared" si="2"/>
        <v>303076707.81073725</v>
      </c>
      <c r="M16" s="39">
        <f t="shared" si="2"/>
        <v>224424327.42716834</v>
      </c>
      <c r="N16" s="39">
        <f t="shared" si="2"/>
        <v>277933373.41562146</v>
      </c>
    </row>
    <row r="19" spans="2:16" ht="12.9" customHeight="1" x14ac:dyDescent="0.25">
      <c r="B19" s="40" t="s">
        <v>59</v>
      </c>
    </row>
    <row r="20" spans="2:16" ht="12.9" customHeight="1" x14ac:dyDescent="0.25">
      <c r="B20" s="34" t="s">
        <v>57</v>
      </c>
    </row>
    <row r="22" spans="2:16" ht="17.25" customHeight="1" x14ac:dyDescent="0.2">
      <c r="B22" s="41" t="s">
        <v>56</v>
      </c>
      <c r="C22" s="35" t="s">
        <v>41</v>
      </c>
      <c r="D22" s="35" t="s">
        <v>42</v>
      </c>
      <c r="E22" s="35" t="s">
        <v>43</v>
      </c>
      <c r="F22" s="35" t="s">
        <v>44</v>
      </c>
      <c r="G22" s="35" t="s">
        <v>45</v>
      </c>
      <c r="H22" s="35" t="s">
        <v>46</v>
      </c>
      <c r="I22" s="35" t="s">
        <v>47</v>
      </c>
      <c r="J22" s="35" t="s">
        <v>48</v>
      </c>
      <c r="K22" s="35" t="s">
        <v>49</v>
      </c>
      <c r="L22" s="35" t="s">
        <v>50</v>
      </c>
      <c r="M22" s="35" t="s">
        <v>51</v>
      </c>
      <c r="N22" s="35" t="s">
        <v>52</v>
      </c>
      <c r="O22" s="42" t="s">
        <v>53</v>
      </c>
      <c r="P22" s="35" t="s">
        <v>61</v>
      </c>
    </row>
    <row r="23" spans="2:16" ht="12.9" customHeight="1" x14ac:dyDescent="0.2">
      <c r="B23" s="43" t="s">
        <v>17</v>
      </c>
      <c r="C23" s="37">
        <f>+'siječanj 2014'!E6+'siječanj 2014'!E29+'siječanj 2014'!E52</f>
        <v>6400772</v>
      </c>
      <c r="D23" s="37">
        <f>+'veljača 2014'!E6+'veljača 2014'!E29+'veljača 2014'!E52</f>
        <v>5803721</v>
      </c>
      <c r="E23" s="37">
        <f>+'ožujak 2014'!E6+'ožujak 2014'!E29+'ožujak 2014'!E52</f>
        <v>6429229</v>
      </c>
      <c r="F23" s="37">
        <f>+'travanj 2014'!E6+'travanj 2014'!E29+'travanj 2014'!E52</f>
        <v>6836131</v>
      </c>
      <c r="G23" s="37">
        <f>+'svibanj 2014'!E6+'svibanj 2014'!E29+'svibanj 2014'!E52</f>
        <v>11100084</v>
      </c>
      <c r="H23" s="37">
        <f>+'lipanj 2014'!E6+'lipanj 2014'!E29+'lipanj 2014'!E52</f>
        <v>19249865</v>
      </c>
      <c r="I23" s="37">
        <f>+'srpanj 2014'!E6+'srpanj 2014'!E29+'srpanj 2014'!E52</f>
        <v>28409765</v>
      </c>
      <c r="J23" s="37">
        <f>+'kolovoz 2014'!E6+'kolovoz 2014'!E29+'kolovoz 2014'!E52</f>
        <v>25076369</v>
      </c>
      <c r="K23" s="37">
        <f>+'rujan 2014'!E6+'rujan 2014'!E29+'rujan 2014'!E52</f>
        <v>15119414</v>
      </c>
      <c r="L23" s="37">
        <f>+'listopad 2014'!E6+'listopad 2014'!E29+'listopad 2014'!E52</f>
        <v>10578831</v>
      </c>
      <c r="M23" s="37">
        <f>+'studeni 2014'!E6+'studeni 2014'!E29+'studeni 2014'!E52</f>
        <v>7021066</v>
      </c>
      <c r="N23" s="37">
        <f>+'prosinac 2014'!E6+'prosinac 2014'!E29+'prosinac 2014'!E52</f>
        <v>6650842</v>
      </c>
      <c r="O23" s="37">
        <f>SUM(C23:N23)</f>
        <v>148676089</v>
      </c>
      <c r="P23" s="44">
        <f>+O23/O38</f>
        <v>5.0952418649624284E-3</v>
      </c>
    </row>
    <row r="24" spans="2:16" ht="12.9" customHeight="1" x14ac:dyDescent="0.2">
      <c r="B24" s="43" t="s">
        <v>18</v>
      </c>
      <c r="C24" s="37">
        <f>+'siječanj 2014'!E7+'siječanj 2014'!E30+'siječanj 2014'!E53</f>
        <v>5301803</v>
      </c>
      <c r="D24" s="37">
        <f>+'veljača 2014'!E7+'veljača 2014'!E30+'veljača 2014'!E53</f>
        <v>5162944</v>
      </c>
      <c r="E24" s="37">
        <f>+'ožujak 2014'!E7+'ožujak 2014'!E30+'ožujak 2014'!E53</f>
        <v>5120002</v>
      </c>
      <c r="F24" s="37">
        <f>+'travanj 2014'!E7+'travanj 2014'!E30+'travanj 2014'!E53</f>
        <v>5997621</v>
      </c>
      <c r="G24" s="37">
        <f>+'svibanj 2014'!E7+'svibanj 2014'!E30+'svibanj 2014'!E53</f>
        <v>9677837</v>
      </c>
      <c r="H24" s="37">
        <f>+'lipanj 2014'!E7+'lipanj 2014'!E30+'lipanj 2014'!E53</f>
        <v>13340948</v>
      </c>
      <c r="I24" s="37">
        <f>+'srpanj 2014'!E7+'srpanj 2014'!E30+'srpanj 2014'!E53</f>
        <v>16805889</v>
      </c>
      <c r="J24" s="37">
        <f>+'kolovoz 2014'!E7+'kolovoz 2014'!E30+'kolovoz 2014'!E53</f>
        <v>17425676</v>
      </c>
      <c r="K24" s="37">
        <f>+'rujan 2014'!E7+'rujan 2014'!E30+'rujan 2014'!E53</f>
        <v>12687053</v>
      </c>
      <c r="L24" s="37">
        <f>+'listopad 2014'!E7+'listopad 2014'!E30+'listopad 2014'!E53</f>
        <v>9114676</v>
      </c>
      <c r="M24" s="37">
        <f>+'studeni 2014'!E7+'studeni 2014'!E30+'studeni 2014'!E53</f>
        <v>7046934</v>
      </c>
      <c r="N24" s="37">
        <f>+'prosinac 2014'!E7+'prosinac 2014'!E30+'prosinac 2014'!E53</f>
        <v>6833111</v>
      </c>
      <c r="O24" s="37">
        <f t="shared" ref="O24:O37" si="3">SUM(C24:N24)</f>
        <v>114514494</v>
      </c>
      <c r="P24" s="44">
        <f>+O24/O38</f>
        <v>3.9244982020867443E-3</v>
      </c>
    </row>
    <row r="25" spans="2:16" ht="12.9" customHeight="1" x14ac:dyDescent="0.2">
      <c r="B25" s="43" t="s">
        <v>19</v>
      </c>
      <c r="C25" s="37">
        <f>+'siječanj 2014'!E8+'siječanj 2014'!E31+'siječanj 2014'!E54</f>
        <v>295571</v>
      </c>
      <c r="D25" s="37">
        <f>+'veljača 2014'!E8+'veljača 2014'!E31+'veljača 2014'!E54</f>
        <v>631573</v>
      </c>
      <c r="E25" s="37">
        <f>+'ožujak 2014'!E8+'ožujak 2014'!E31+'ožujak 2014'!E54</f>
        <v>450704</v>
      </c>
      <c r="F25" s="37">
        <f>+'travanj 2014'!E8+'travanj 2014'!E31+'travanj 2014'!E54</f>
        <v>1018480</v>
      </c>
      <c r="G25" s="37">
        <f>+'svibanj 2014'!E8+'svibanj 2014'!E31+'svibanj 2014'!E54</f>
        <v>1431998</v>
      </c>
      <c r="H25" s="37">
        <f>+'lipanj 2014'!E8+'lipanj 2014'!E31+'lipanj 2014'!E54</f>
        <v>10885343</v>
      </c>
      <c r="I25" s="37">
        <f>+'srpanj 2014'!E8+'srpanj 2014'!E31+'srpanj 2014'!E54</f>
        <v>21145566</v>
      </c>
      <c r="J25" s="37">
        <f>+'kolovoz 2014'!E8+'kolovoz 2014'!E31+'kolovoz 2014'!E54</f>
        <v>21397281</v>
      </c>
      <c r="K25" s="37">
        <f>+'rujan 2014'!E8+'rujan 2014'!E31+'rujan 2014'!E54</f>
        <v>8641391</v>
      </c>
      <c r="L25" s="37">
        <f>+'listopad 2014'!E8+'listopad 2014'!E31+'listopad 2014'!E54</f>
        <v>1405794</v>
      </c>
      <c r="M25" s="37">
        <f>+'studeni 2014'!E8+'studeni 2014'!E31+'studeni 2014'!E54</f>
        <v>933255</v>
      </c>
      <c r="N25" s="37">
        <f>+'prosinac 2014'!E8+'prosinac 2014'!E31+'prosinac 2014'!E54</f>
        <v>1156718</v>
      </c>
      <c r="O25" s="37">
        <f t="shared" si="3"/>
        <v>69393674</v>
      </c>
      <c r="P25" s="44">
        <f>+O25/O38</f>
        <v>2.3781736209670863E-3</v>
      </c>
    </row>
    <row r="26" spans="2:16" ht="12.9" customHeight="1" x14ac:dyDescent="0.2">
      <c r="B26" s="43" t="s">
        <v>20</v>
      </c>
      <c r="C26" s="37">
        <f>+'siječanj 2014'!E9+'siječanj 2014'!E32+'siječanj 2014'!E55</f>
        <v>3017829</v>
      </c>
      <c r="D26" s="37">
        <f>+'veljača 2014'!E9+'veljača 2014'!E32+'veljača 2014'!E55</f>
        <v>1918063</v>
      </c>
      <c r="E26" s="37">
        <f>+'ožujak 2014'!E9+'ožujak 2014'!E32+'ožujak 2014'!E55</f>
        <v>1126974</v>
      </c>
      <c r="F26" s="37">
        <f>+'travanj 2014'!E9+'travanj 2014'!E32+'travanj 2014'!E55</f>
        <v>1636750</v>
      </c>
      <c r="G26" s="37">
        <f>+'svibanj 2014'!E9+'svibanj 2014'!E32+'svibanj 2014'!E55</f>
        <v>2891515</v>
      </c>
      <c r="H26" s="37">
        <f>+'lipanj 2014'!E9+'lipanj 2014'!E32+'lipanj 2014'!E55</f>
        <v>3687285</v>
      </c>
      <c r="I26" s="37">
        <f>+'srpanj 2014'!E9+'srpanj 2014'!E32+'srpanj 2014'!E55</f>
        <v>8787429</v>
      </c>
      <c r="J26" s="37">
        <f>+'kolovoz 2014'!E9+'kolovoz 2014'!E32+'kolovoz 2014'!E55</f>
        <v>3656887</v>
      </c>
      <c r="K26" s="37">
        <f>+'rujan 2014'!E9+'rujan 2014'!E32+'rujan 2014'!E55</f>
        <v>3556525</v>
      </c>
      <c r="L26" s="37">
        <f>+'listopad 2014'!E9+'listopad 2014'!E32+'listopad 2014'!E55</f>
        <v>2873401</v>
      </c>
      <c r="M26" s="37">
        <f>+'studeni 2014'!E9+'studeni 2014'!E32+'studeni 2014'!E55</f>
        <v>3157230</v>
      </c>
      <c r="N26" s="37">
        <f>+'prosinac 2014'!E9+'prosinac 2014'!E32+'prosinac 2014'!E55</f>
        <v>3290388</v>
      </c>
      <c r="O26" s="37">
        <f t="shared" si="3"/>
        <v>39600276</v>
      </c>
      <c r="P26" s="44">
        <f>+O26/O38</f>
        <v>1.3571313685771414E-3</v>
      </c>
    </row>
    <row r="27" spans="2:16" ht="12.9" customHeight="1" x14ac:dyDescent="0.2">
      <c r="B27" s="43" t="s">
        <v>21</v>
      </c>
      <c r="C27" s="37">
        <f>+'siječanj 2014'!E10+'siječanj 2014'!E33+'siječanj 2014'!E56</f>
        <v>2761262</v>
      </c>
      <c r="D27" s="37">
        <f>+'veljača 2014'!E10+'veljača 2014'!E33+'veljača 2014'!E56</f>
        <v>2902001</v>
      </c>
      <c r="E27" s="37">
        <f>+'ožujak 2014'!E10+'ožujak 2014'!E33+'ožujak 2014'!E56</f>
        <v>3189803</v>
      </c>
      <c r="F27" s="37">
        <f>+'travanj 2014'!E10+'travanj 2014'!E33+'travanj 2014'!E56</f>
        <v>3625307</v>
      </c>
      <c r="G27" s="37">
        <f>+'svibanj 2014'!E10+'svibanj 2014'!E33+'svibanj 2014'!E56</f>
        <v>4022316</v>
      </c>
      <c r="H27" s="37">
        <f>+'lipanj 2014'!E10+'lipanj 2014'!E33+'lipanj 2014'!E56</f>
        <v>5251045</v>
      </c>
      <c r="I27" s="37">
        <f>+'srpanj 2014'!E10+'srpanj 2014'!E33+'srpanj 2014'!E56</f>
        <v>10045158</v>
      </c>
      <c r="J27" s="37">
        <f>+'kolovoz 2014'!E10+'kolovoz 2014'!E33+'kolovoz 2014'!E56</f>
        <v>12222803</v>
      </c>
      <c r="K27" s="37">
        <f>+'rujan 2014'!E10+'rujan 2014'!E33+'rujan 2014'!E56</f>
        <v>5162234</v>
      </c>
      <c r="L27" s="37">
        <f>+'listopad 2014'!E10+'listopad 2014'!E33+'listopad 2014'!E56</f>
        <v>4387561</v>
      </c>
      <c r="M27" s="37">
        <f>+'studeni 2014'!E10+'studeni 2014'!E33+'studeni 2014'!E56</f>
        <v>3330904</v>
      </c>
      <c r="N27" s="37">
        <f>+'prosinac 2014'!E10+'prosinac 2014'!E33+'prosinac 2014'!E56</f>
        <v>4760835</v>
      </c>
      <c r="O27" s="37">
        <f t="shared" si="3"/>
        <v>61661229</v>
      </c>
      <c r="P27" s="44">
        <f>+O27/O38</f>
        <v>2.1131768905074937E-3</v>
      </c>
    </row>
    <row r="28" spans="2:16" ht="12.9" customHeight="1" x14ac:dyDescent="0.2">
      <c r="B28" s="43" t="s">
        <v>22</v>
      </c>
      <c r="C28" s="37">
        <f>+'siječanj 2014'!E11+'siječanj 2014'!E34+'siječanj 2014'!E57</f>
        <v>439190</v>
      </c>
      <c r="D28" s="37">
        <f>+'veljača 2014'!E11+'veljača 2014'!E34+'veljača 2014'!E57</f>
        <v>353907</v>
      </c>
      <c r="E28" s="37">
        <f>+'ožujak 2014'!E11+'ožujak 2014'!E34+'ožujak 2014'!E57</f>
        <v>511794</v>
      </c>
      <c r="F28" s="37">
        <f>+'travanj 2014'!E11+'travanj 2014'!E34+'travanj 2014'!E57</f>
        <v>993211</v>
      </c>
      <c r="G28" s="37">
        <f>+'svibanj 2014'!E11+'svibanj 2014'!E34+'svibanj 2014'!E57</f>
        <v>2191267</v>
      </c>
      <c r="H28" s="37">
        <f>+'lipanj 2014'!E11+'lipanj 2014'!E34+'lipanj 2014'!E57</f>
        <v>2185609</v>
      </c>
      <c r="I28" s="37">
        <f>+'srpanj 2014'!E11+'srpanj 2014'!E34+'srpanj 2014'!E57</f>
        <v>1834038</v>
      </c>
      <c r="J28" s="37">
        <f>+'kolovoz 2014'!E11+'kolovoz 2014'!E34+'kolovoz 2014'!E57</f>
        <v>2592878</v>
      </c>
      <c r="K28" s="37">
        <f>+'rujan 2014'!E11+'rujan 2014'!E34+'rujan 2014'!E57</f>
        <v>2842035</v>
      </c>
      <c r="L28" s="37">
        <f>+'listopad 2014'!E11+'listopad 2014'!E34+'listopad 2014'!E57</f>
        <v>2979074</v>
      </c>
      <c r="M28" s="37">
        <f>+'studeni 2014'!E11+'studeni 2014'!E34+'studeni 2014'!E57</f>
        <v>1092582</v>
      </c>
      <c r="N28" s="37">
        <f>+'prosinac 2014'!E11+'prosinac 2014'!E34+'prosinac 2014'!E57</f>
        <v>404329</v>
      </c>
      <c r="O28" s="37">
        <f t="shared" si="3"/>
        <v>18419914</v>
      </c>
      <c r="P28" s="44">
        <f>+O28/O38</f>
        <v>6.3126436532647521E-4</v>
      </c>
    </row>
    <row r="29" spans="2:16" ht="12.9" customHeight="1" x14ac:dyDescent="0.2">
      <c r="B29" s="43" t="s">
        <v>23</v>
      </c>
      <c r="C29" s="37">
        <f>+'siječanj 2014'!E12+'siječanj 2014'!E35+'siječanj 2014'!E58</f>
        <v>2660684</v>
      </c>
      <c r="D29" s="37">
        <f>+'veljača 2014'!E12+'veljača 2014'!E35+'veljača 2014'!E58</f>
        <v>1222063</v>
      </c>
      <c r="E29" s="37">
        <f>+'ožujak 2014'!E12+'ožujak 2014'!E35+'ožujak 2014'!E58</f>
        <v>2068301</v>
      </c>
      <c r="F29" s="37">
        <f>+'travanj 2014'!E12+'travanj 2014'!E35+'travanj 2014'!E58</f>
        <v>1866119</v>
      </c>
      <c r="G29" s="37">
        <f>+'svibanj 2014'!E12+'svibanj 2014'!E35+'svibanj 2014'!E58</f>
        <v>1913380</v>
      </c>
      <c r="H29" s="37">
        <f>+'lipanj 2014'!E12+'lipanj 2014'!E35+'lipanj 2014'!E58</f>
        <v>2764940</v>
      </c>
      <c r="I29" s="37">
        <f>+'srpanj 2014'!E12+'srpanj 2014'!E35+'srpanj 2014'!E58</f>
        <v>7036636</v>
      </c>
      <c r="J29" s="37">
        <f>+'kolovoz 2014'!E12+'kolovoz 2014'!E35+'kolovoz 2014'!E58</f>
        <v>4178853</v>
      </c>
      <c r="K29" s="37">
        <f>+'rujan 2014'!E12+'rujan 2014'!E35+'rujan 2014'!E58</f>
        <v>3023818</v>
      </c>
      <c r="L29" s="37">
        <f>+'listopad 2014'!E12+'listopad 2014'!E35+'listopad 2014'!E58</f>
        <v>1961355</v>
      </c>
      <c r="M29" s="37">
        <f>+'studeni 2014'!E12+'studeni 2014'!E35+'studeni 2014'!E58</f>
        <v>1810754</v>
      </c>
      <c r="N29" s="37">
        <f>+'prosinac 2014'!E12+'prosinac 2014'!E35+'prosinac 2014'!E58</f>
        <v>2470078</v>
      </c>
      <c r="O29" s="37">
        <f t="shared" si="3"/>
        <v>32976981</v>
      </c>
      <c r="P29" s="44">
        <f>+O29/O38</f>
        <v>1.1301460463576667E-3</v>
      </c>
    </row>
    <row r="30" spans="2:16" ht="12.9" customHeight="1" x14ac:dyDescent="0.2">
      <c r="B30" s="43" t="s">
        <v>24</v>
      </c>
      <c r="C30" s="37">
        <f>+'siječanj 2014'!E13+'siječanj 2014'!E36+'siječanj 2014'!E59</f>
        <v>5513094</v>
      </c>
      <c r="D30" s="37">
        <f>+'veljača 2014'!E13+'veljača 2014'!E36+'veljača 2014'!E59</f>
        <v>2554713</v>
      </c>
      <c r="E30" s="37">
        <f>+'ožujak 2014'!E13+'ožujak 2014'!E36+'ožujak 2014'!E59</f>
        <v>2451401</v>
      </c>
      <c r="F30" s="37">
        <f>+'travanj 2014'!E13+'travanj 2014'!E36+'travanj 2014'!E59</f>
        <v>4884537</v>
      </c>
      <c r="G30" s="37">
        <f>+'svibanj 2014'!E13+'svibanj 2014'!E36+'svibanj 2014'!E59</f>
        <v>6328431</v>
      </c>
      <c r="H30" s="37">
        <f>+'lipanj 2014'!E13+'lipanj 2014'!E36+'lipanj 2014'!E59</f>
        <v>8485935</v>
      </c>
      <c r="I30" s="37">
        <f>+'srpanj 2014'!E13+'srpanj 2014'!E36+'srpanj 2014'!E59</f>
        <v>16146217</v>
      </c>
      <c r="J30" s="37">
        <f>+'kolovoz 2014'!E13+'kolovoz 2014'!E36+'kolovoz 2014'!E59</f>
        <v>10616922</v>
      </c>
      <c r="K30" s="37">
        <f>+'rujan 2014'!E13+'rujan 2014'!E36+'rujan 2014'!E59</f>
        <v>5444948</v>
      </c>
      <c r="L30" s="37">
        <f>+'listopad 2014'!E13+'listopad 2014'!E36+'listopad 2014'!E59</f>
        <v>4448593</v>
      </c>
      <c r="M30" s="37">
        <f>+'studeni 2014'!E13+'studeni 2014'!E36+'studeni 2014'!E59</f>
        <v>3405030</v>
      </c>
      <c r="N30" s="37">
        <f>+'prosinac 2014'!E13+'prosinac 2014'!E36+'prosinac 2014'!E59</f>
        <v>3176633</v>
      </c>
      <c r="O30" s="37">
        <f t="shared" si="3"/>
        <v>73456454</v>
      </c>
      <c r="P30" s="44">
        <f>+O30/O38</f>
        <v>2.5174081601816068E-3</v>
      </c>
    </row>
    <row r="31" spans="2:16" ht="12.9" customHeight="1" x14ac:dyDescent="0.2">
      <c r="B31" s="43" t="s">
        <v>25</v>
      </c>
      <c r="C31" s="37">
        <f>+'siječanj 2014'!E14+'siječanj 2014'!E37+'siječanj 2014'!E60</f>
        <v>69090510</v>
      </c>
      <c r="D31" s="37">
        <f>+'veljača 2014'!E14+'veljača 2014'!E37+'veljača 2014'!E60</f>
        <v>54201607</v>
      </c>
      <c r="E31" s="37">
        <f>+'ožujak 2014'!E14+'ožujak 2014'!E37+'ožujak 2014'!E60</f>
        <v>68676754</v>
      </c>
      <c r="F31" s="37">
        <f>+'travanj 2014'!E14+'travanj 2014'!E37+'travanj 2014'!E60</f>
        <v>105275294</v>
      </c>
      <c r="G31" s="37">
        <f>+'svibanj 2014'!E14+'svibanj 2014'!E37+'svibanj 2014'!E60</f>
        <v>80030884</v>
      </c>
      <c r="H31" s="37">
        <f>+'lipanj 2014'!E14+'lipanj 2014'!E37+'lipanj 2014'!E60</f>
        <v>74831746</v>
      </c>
      <c r="I31" s="37">
        <f>+'srpanj 2014'!E14+'srpanj 2014'!E37+'srpanj 2014'!E60</f>
        <v>143029642</v>
      </c>
      <c r="J31" s="37">
        <f>+'kolovoz 2014'!E14+'kolovoz 2014'!E37+'kolovoz 2014'!E60</f>
        <v>123872691</v>
      </c>
      <c r="K31" s="37">
        <f>+'rujan 2014'!E14+'rujan 2014'!E37+'rujan 2014'!E60</f>
        <v>73533775</v>
      </c>
      <c r="L31" s="37">
        <f>+'listopad 2014'!E14+'listopad 2014'!E37+'listopad 2014'!E60</f>
        <v>78952039</v>
      </c>
      <c r="M31" s="37">
        <f>+'studeni 2014'!E14+'studeni 2014'!E37+'studeni 2014'!E60</f>
        <v>54018116</v>
      </c>
      <c r="N31" s="37">
        <f>+'prosinac 2014'!E14+'prosinac 2014'!E37+'prosinac 2014'!E60</f>
        <v>90113835</v>
      </c>
      <c r="O31" s="37">
        <f t="shared" si="3"/>
        <v>1015626893</v>
      </c>
      <c r="P31" s="44">
        <f>+O31/O38</f>
        <v>3.4806300725298986E-2</v>
      </c>
    </row>
    <row r="32" spans="2:16" ht="12.9" customHeight="1" x14ac:dyDescent="0.2">
      <c r="B32" s="43" t="s">
        <v>26</v>
      </c>
      <c r="C32" s="37">
        <f>+'siječanj 2014'!E15+'siječanj 2014'!E38+'siječanj 2014'!E61</f>
        <v>11910568</v>
      </c>
      <c r="D32" s="37">
        <f>+'veljača 2014'!E15+'veljača 2014'!E38+'veljača 2014'!E61</f>
        <v>10238187</v>
      </c>
      <c r="E32" s="37">
        <f>+'ožujak 2014'!E15+'ožujak 2014'!E38+'ožujak 2014'!E61</f>
        <v>9588412</v>
      </c>
      <c r="F32" s="37">
        <f>+'travanj 2014'!E15+'travanj 2014'!E38+'travanj 2014'!E61</f>
        <v>16063656</v>
      </c>
      <c r="G32" s="37">
        <f>+'svibanj 2014'!E15+'svibanj 2014'!E38+'svibanj 2014'!E61</f>
        <v>19604214</v>
      </c>
      <c r="H32" s="37">
        <f>+'lipanj 2014'!E15+'lipanj 2014'!E38+'lipanj 2014'!E61</f>
        <v>27644318</v>
      </c>
      <c r="I32" s="37">
        <f>+'srpanj 2014'!E15+'srpanj 2014'!E38+'srpanj 2014'!E61</f>
        <v>32234944</v>
      </c>
      <c r="J32" s="37">
        <f>+'kolovoz 2014'!E15+'kolovoz 2014'!E38+'kolovoz 2014'!E61</f>
        <v>34767365</v>
      </c>
      <c r="K32" s="37">
        <f>+'rujan 2014'!E15+'rujan 2014'!E38+'rujan 2014'!E61</f>
        <v>30582364</v>
      </c>
      <c r="L32" s="37">
        <f>+'listopad 2014'!E15+'listopad 2014'!E38+'listopad 2014'!E61</f>
        <v>25887119</v>
      </c>
      <c r="M32" s="37">
        <f>+'studeni 2014'!E15+'studeni 2014'!E38+'studeni 2014'!E61</f>
        <v>22179151</v>
      </c>
      <c r="N32" s="37">
        <f>+'prosinac 2014'!E15+'prosinac 2014'!E38+'prosinac 2014'!E61</f>
        <v>27562972</v>
      </c>
      <c r="O32" s="37">
        <f t="shared" si="3"/>
        <v>268263270</v>
      </c>
      <c r="P32" s="44">
        <f>+O32/O38</f>
        <v>9.1935848819356524E-3</v>
      </c>
    </row>
    <row r="33" spans="2:16" ht="12.9" customHeight="1" x14ac:dyDescent="0.2">
      <c r="B33" s="43" t="s">
        <v>27</v>
      </c>
      <c r="C33" s="37">
        <f>+'siječanj 2014'!E16+'siječanj 2014'!E39+'siječanj 2014'!E62</f>
        <v>102272540</v>
      </c>
      <c r="D33" s="37">
        <f>+'veljača 2014'!E16+'veljača 2014'!E39+'veljača 2014'!E62</f>
        <v>86938577</v>
      </c>
      <c r="E33" s="37">
        <f>+'ožujak 2014'!E16+'ožujak 2014'!E39+'ožujak 2014'!E62</f>
        <v>104243665</v>
      </c>
      <c r="F33" s="37">
        <f>+'travanj 2014'!E16+'travanj 2014'!E39+'travanj 2014'!E62</f>
        <v>115300170</v>
      </c>
      <c r="G33" s="37">
        <f>+'svibanj 2014'!E16+'svibanj 2014'!E39+'svibanj 2014'!E62</f>
        <v>138449846</v>
      </c>
      <c r="H33" s="37">
        <f>+'lipanj 2014'!E16+'lipanj 2014'!E39+'lipanj 2014'!E62</f>
        <v>144809494</v>
      </c>
      <c r="I33" s="37">
        <f>+'srpanj 2014'!E16+'srpanj 2014'!E39+'srpanj 2014'!E62</f>
        <v>171127796</v>
      </c>
      <c r="J33" s="37">
        <f>+'kolovoz 2014'!E16+'kolovoz 2014'!E39+'kolovoz 2014'!E62</f>
        <v>167988545</v>
      </c>
      <c r="K33" s="37">
        <f>+'rujan 2014'!E16+'rujan 2014'!E39+'rujan 2014'!E62</f>
        <v>167514459</v>
      </c>
      <c r="L33" s="37">
        <f>+'listopad 2014'!E16+'listopad 2014'!E39+'listopad 2014'!E62</f>
        <v>145487527</v>
      </c>
      <c r="M33" s="37">
        <f>+'studeni 2014'!E16+'studeni 2014'!E39+'studeni 2014'!E62</f>
        <v>115198768</v>
      </c>
      <c r="N33" s="37">
        <f>+'prosinac 2014'!E16+'prosinac 2014'!E39+'prosinac 2014'!E62</f>
        <v>148115862</v>
      </c>
      <c r="O33" s="37">
        <f t="shared" si="3"/>
        <v>1607447249</v>
      </c>
      <c r="P33" s="44">
        <f>+O33/O38</f>
        <v>5.5088431326865778E-2</v>
      </c>
    </row>
    <row r="34" spans="2:16" ht="12.9" customHeight="1" x14ac:dyDescent="0.2">
      <c r="B34" s="43" t="s">
        <v>28</v>
      </c>
      <c r="C34" s="37">
        <f>+'siječanj 2014'!E17+'siječanj 2014'!E40+'siječanj 2014'!E63</f>
        <v>124257</v>
      </c>
      <c r="D34" s="37">
        <f>+'veljača 2014'!E17+'veljača 2014'!E40+'veljača 2014'!E63</f>
        <v>94668</v>
      </c>
      <c r="E34" s="37">
        <f>+'ožujak 2014'!E17+'ožujak 2014'!E40+'ožujak 2014'!E63</f>
        <v>160094</v>
      </c>
      <c r="F34" s="37">
        <f>+'travanj 2014'!E17+'travanj 2014'!E40+'travanj 2014'!E63</f>
        <v>176690</v>
      </c>
      <c r="G34" s="37">
        <f>+'svibanj 2014'!E17+'svibanj 2014'!E40+'svibanj 2014'!E63</f>
        <v>180410</v>
      </c>
      <c r="H34" s="37">
        <f>+'lipanj 2014'!E17+'lipanj 2014'!E40+'lipanj 2014'!E63</f>
        <v>163255</v>
      </c>
      <c r="I34" s="37">
        <f>+'srpanj 2014'!E17+'srpanj 2014'!E40+'srpanj 2014'!E63</f>
        <v>180579</v>
      </c>
      <c r="J34" s="37">
        <f>+'kolovoz 2014'!E17+'kolovoz 2014'!E40+'kolovoz 2014'!E63</f>
        <v>190311</v>
      </c>
      <c r="K34" s="37">
        <f>+'rujan 2014'!E17+'rujan 2014'!E40+'rujan 2014'!E63</f>
        <v>178296</v>
      </c>
      <c r="L34" s="37">
        <f>+'listopad 2014'!E17+'listopad 2014'!E40+'listopad 2014'!E63</f>
        <v>228336</v>
      </c>
      <c r="M34" s="37">
        <f>+'studeni 2014'!E17+'studeni 2014'!E40+'studeni 2014'!E63</f>
        <v>160373</v>
      </c>
      <c r="N34" s="37">
        <f>+'prosinac 2014'!E17+'prosinac 2014'!E40+'prosinac 2014'!E63</f>
        <v>197252</v>
      </c>
      <c r="O34" s="37">
        <f t="shared" si="3"/>
        <v>2034521</v>
      </c>
      <c r="P34" s="44">
        <f>+O34/O38</f>
        <v>6.9724571342102127E-5</v>
      </c>
    </row>
    <row r="35" spans="2:16" ht="12.9" customHeight="1" x14ac:dyDescent="0.2">
      <c r="B35" s="43" t="s">
        <v>29</v>
      </c>
      <c r="C35" s="37">
        <f>+'siječanj 2014'!E18+'siječanj 2014'!E41+'siječanj 2014'!E64</f>
        <v>13115265</v>
      </c>
      <c r="D35" s="37">
        <f>+'veljača 2014'!E18+'veljača 2014'!E41+'veljača 2014'!E64</f>
        <v>12228386</v>
      </c>
      <c r="E35" s="37">
        <f>+'ožujak 2014'!E18+'ožujak 2014'!E41+'ožujak 2014'!E64</f>
        <v>13639519</v>
      </c>
      <c r="F35" s="37">
        <f>+'travanj 2014'!E18+'travanj 2014'!E41+'travanj 2014'!E64</f>
        <v>15625693</v>
      </c>
      <c r="G35" s="37">
        <f>+'svibanj 2014'!E18+'svibanj 2014'!E41+'svibanj 2014'!E64</f>
        <v>16296194</v>
      </c>
      <c r="H35" s="37">
        <f>+'lipanj 2014'!E18+'lipanj 2014'!E41+'lipanj 2014'!E64</f>
        <v>19405081</v>
      </c>
      <c r="I35" s="37">
        <f>+'srpanj 2014'!E18+'srpanj 2014'!E41+'srpanj 2014'!E64</f>
        <v>23667548</v>
      </c>
      <c r="J35" s="37">
        <f>+'kolovoz 2014'!E18+'kolovoz 2014'!E41+'kolovoz 2014'!E64</f>
        <v>31255677</v>
      </c>
      <c r="K35" s="37">
        <f>+'rujan 2014'!E18+'rujan 2014'!E41+'rujan 2014'!E64</f>
        <v>17377932</v>
      </c>
      <c r="L35" s="37">
        <f>+'listopad 2014'!E18+'listopad 2014'!E41+'listopad 2014'!E64</f>
        <v>16973798</v>
      </c>
      <c r="M35" s="37">
        <f>+'studeni 2014'!E18+'studeni 2014'!E41+'studeni 2014'!E64</f>
        <v>14532788</v>
      </c>
      <c r="N35" s="37">
        <f>+'prosinac 2014'!E18+'prosinac 2014'!E41+'prosinac 2014'!E64</f>
        <v>15910257</v>
      </c>
      <c r="O35" s="37">
        <f t="shared" si="3"/>
        <v>210028138</v>
      </c>
      <c r="P35" s="44">
        <f>+O35/O38</f>
        <v>7.1978229233465125E-3</v>
      </c>
    </row>
    <row r="36" spans="2:16" ht="12.9" customHeight="1" x14ac:dyDescent="0.2">
      <c r="B36" s="43" t="s">
        <v>30</v>
      </c>
      <c r="C36" s="37">
        <f>+'siječanj 2014'!E19+'siječanj 2014'!E42+'siječanj 2014'!E65</f>
        <v>1290555613</v>
      </c>
      <c r="D36" s="37">
        <f>+'veljača 2014'!E19+'veljača 2014'!E42+'veljača 2014'!E65</f>
        <v>1275675421</v>
      </c>
      <c r="E36" s="37">
        <f>+'ožujak 2014'!E19+'ožujak 2014'!E42+'ožujak 2014'!E65</f>
        <v>1604791059</v>
      </c>
      <c r="F36" s="37">
        <f>+'travanj 2014'!E19+'travanj 2014'!E42+'travanj 2014'!E65</f>
        <v>1973106880</v>
      </c>
      <c r="G36" s="37">
        <f>+'svibanj 2014'!E19+'svibanj 2014'!E42+'svibanj 2014'!E65</f>
        <v>1987953051</v>
      </c>
      <c r="H36" s="37">
        <f>+'lipanj 2014'!E19+'lipanj 2014'!E42+'lipanj 2014'!E65</f>
        <v>2481748679</v>
      </c>
      <c r="I36" s="37">
        <f>+'srpanj 2014'!E19+'srpanj 2014'!E42+'srpanj 2014'!E65</f>
        <v>3235319608</v>
      </c>
      <c r="J36" s="37">
        <f>+'kolovoz 2014'!E19+'kolovoz 2014'!E42+'kolovoz 2014'!E65</f>
        <v>4094943610</v>
      </c>
      <c r="K36" s="37">
        <f>+'rujan 2014'!E19+'rujan 2014'!E42+'rujan 2014'!E65</f>
        <v>2281107405</v>
      </c>
      <c r="L36" s="37">
        <f>+'listopad 2014'!E19+'listopad 2014'!E42+'listopad 2014'!E65</f>
        <v>1975822704</v>
      </c>
      <c r="M36" s="37">
        <f>+'studeni 2014'!E19+'studeni 2014'!E42+'studeni 2014'!E65</f>
        <v>1456127325</v>
      </c>
      <c r="N36" s="37">
        <f>+'prosinac 2014'!E19+'prosinac 2014'!E42+'prosinac 2014'!E65</f>
        <v>1781876095</v>
      </c>
      <c r="O36" s="37">
        <f t="shared" si="3"/>
        <v>25439027450</v>
      </c>
      <c r="P36" s="44">
        <f>+O36/O38</f>
        <v>0.8718146847888123</v>
      </c>
    </row>
    <row r="37" spans="2:16" ht="12.9" customHeight="1" x14ac:dyDescent="0.2">
      <c r="B37" s="43" t="s">
        <v>31</v>
      </c>
      <c r="C37" s="37">
        <f>+'siječanj 2014'!E20+'siječanj 2014'!E43+'siječanj 2014'!E66</f>
        <v>2771574</v>
      </c>
      <c r="D37" s="37">
        <f>+'veljača 2014'!E20+'veljača 2014'!E43+'veljača 2014'!E66</f>
        <v>2064949</v>
      </c>
      <c r="E37" s="37">
        <f>+'ožujak 2014'!E20+'ožujak 2014'!E43+'ožujak 2014'!E66</f>
        <v>2171792</v>
      </c>
      <c r="F37" s="37">
        <f>+'travanj 2014'!E20+'travanj 2014'!E43+'travanj 2014'!E66</f>
        <v>1505034</v>
      </c>
      <c r="G37" s="37">
        <f>+'svibanj 2014'!E20+'svibanj 2014'!E43+'svibanj 2014'!E66</f>
        <v>3410731</v>
      </c>
      <c r="H37" s="37">
        <f>+'lipanj 2014'!E20+'lipanj 2014'!E43+'lipanj 2014'!E66</f>
        <v>6791011</v>
      </c>
      <c r="I37" s="37">
        <f>+'srpanj 2014'!E20+'srpanj 2014'!E43+'srpanj 2014'!E66</f>
        <v>19043364</v>
      </c>
      <c r="J37" s="37">
        <f>+'kolovoz 2014'!E20+'kolovoz 2014'!E43+'kolovoz 2014'!E66</f>
        <v>25647215</v>
      </c>
      <c r="K37" s="37">
        <f>+'rujan 2014'!E20+'rujan 2014'!E43+'rujan 2014'!E66</f>
        <v>9954185</v>
      </c>
      <c r="L37" s="37">
        <f>+'listopad 2014'!E20+'listopad 2014'!E43+'listopad 2014'!E66</f>
        <v>2430647</v>
      </c>
      <c r="M37" s="37">
        <f>+'studeni 2014'!E20+'studeni 2014'!E43+'studeni 2014'!E66</f>
        <v>910819</v>
      </c>
      <c r="N37" s="37">
        <f>+'prosinac 2014'!E20+'prosinac 2014'!E43+'prosinac 2014'!E66</f>
        <v>1569795</v>
      </c>
      <c r="O37" s="37">
        <f t="shared" si="3"/>
        <v>78271116</v>
      </c>
      <c r="P37" s="44">
        <f>+O37/O38</f>
        <v>2.6824102634320072E-3</v>
      </c>
    </row>
    <row r="38" spans="2:16" ht="12.9" customHeight="1" x14ac:dyDescent="0.2">
      <c r="B38" s="38" t="s">
        <v>33</v>
      </c>
      <c r="C38" s="45">
        <f t="shared" ref="C38:P38" si="4">SUM(C23:C37)</f>
        <v>1516230532</v>
      </c>
      <c r="D38" s="45">
        <f t="shared" si="4"/>
        <v>1461990780</v>
      </c>
      <c r="E38" s="45">
        <f t="shared" si="4"/>
        <v>1824619503</v>
      </c>
      <c r="F38" s="45">
        <f t="shared" si="4"/>
        <v>2253911573</v>
      </c>
      <c r="G38" s="45">
        <f t="shared" si="4"/>
        <v>2285482158</v>
      </c>
      <c r="H38" s="45">
        <f t="shared" si="4"/>
        <v>2821244554</v>
      </c>
      <c r="I38" s="45">
        <f t="shared" si="4"/>
        <v>3734814179</v>
      </c>
      <c r="J38" s="45">
        <f t="shared" si="4"/>
        <v>4575833083</v>
      </c>
      <c r="K38" s="45">
        <f t="shared" si="4"/>
        <v>2636725834</v>
      </c>
      <c r="L38" s="45">
        <f t="shared" si="4"/>
        <v>2283531455</v>
      </c>
      <c r="M38" s="45">
        <f t="shared" si="4"/>
        <v>1690925095</v>
      </c>
      <c r="N38" s="45">
        <f t="shared" si="4"/>
        <v>2094089002</v>
      </c>
      <c r="O38" s="45">
        <f t="shared" si="4"/>
        <v>29179397748</v>
      </c>
      <c r="P38" s="46">
        <f t="shared" si="4"/>
        <v>1</v>
      </c>
    </row>
    <row r="39" spans="2:16" ht="12.9" customHeight="1" x14ac:dyDescent="0.2">
      <c r="B39" s="47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9"/>
    </row>
    <row r="40" spans="2:16" ht="12.9" customHeight="1" x14ac:dyDescent="0.2"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9"/>
    </row>
    <row r="41" spans="2:16" ht="12.9" customHeight="1" x14ac:dyDescent="0.25">
      <c r="B41" s="34" t="s">
        <v>118</v>
      </c>
    </row>
    <row r="43" spans="2:16" ht="12.9" customHeight="1" x14ac:dyDescent="0.2">
      <c r="B43" s="41" t="s">
        <v>56</v>
      </c>
      <c r="C43" s="35" t="s">
        <v>41</v>
      </c>
      <c r="D43" s="35" t="s">
        <v>42</v>
      </c>
      <c r="E43" s="35" t="s">
        <v>43</v>
      </c>
      <c r="F43" s="35" t="s">
        <v>44</v>
      </c>
      <c r="G43" s="35" t="s">
        <v>45</v>
      </c>
      <c r="H43" s="35" t="s">
        <v>46</v>
      </c>
      <c r="I43" s="35" t="s">
        <v>47</v>
      </c>
      <c r="J43" s="35" t="s">
        <v>48</v>
      </c>
      <c r="K43" s="35" t="s">
        <v>49</v>
      </c>
      <c r="L43" s="35" t="s">
        <v>50</v>
      </c>
      <c r="M43" s="35" t="s">
        <v>51</v>
      </c>
      <c r="N43" s="35" t="s">
        <v>52</v>
      </c>
      <c r="O43" s="42" t="s">
        <v>53</v>
      </c>
      <c r="P43" s="35" t="s">
        <v>61</v>
      </c>
    </row>
    <row r="44" spans="2:16" ht="12.9" customHeight="1" x14ac:dyDescent="0.2">
      <c r="B44" s="43" t="s">
        <v>17</v>
      </c>
      <c r="C44" s="37">
        <f>C23/$O$1</f>
        <v>849528.43586170278</v>
      </c>
      <c r="D44" s="37">
        <f t="shared" ref="D44:O44" si="5">D23/$O$1</f>
        <v>770286.15037494188</v>
      </c>
      <c r="E44" s="37">
        <f t="shared" si="5"/>
        <v>853305.3288207578</v>
      </c>
      <c r="F44" s="37">
        <f t="shared" si="5"/>
        <v>907310.505010286</v>
      </c>
      <c r="G44" s="37">
        <f t="shared" si="5"/>
        <v>1473234.322118256</v>
      </c>
      <c r="H44" s="37">
        <f t="shared" si="5"/>
        <v>2554896.1444024155</v>
      </c>
      <c r="I44" s="37">
        <f t="shared" si="5"/>
        <v>3770623.7971995487</v>
      </c>
      <c r="J44" s="37">
        <f t="shared" si="5"/>
        <v>3328206.1185214678</v>
      </c>
      <c r="K44" s="37">
        <f t="shared" si="5"/>
        <v>2006691.0876634149</v>
      </c>
      <c r="L44" s="37">
        <f t="shared" si="5"/>
        <v>1404052.1600637068</v>
      </c>
      <c r="M44" s="37">
        <f t="shared" si="5"/>
        <v>931855.5975844448</v>
      </c>
      <c r="N44" s="37">
        <f t="shared" si="5"/>
        <v>882718.42856194836</v>
      </c>
      <c r="O44" s="37">
        <f t="shared" si="5"/>
        <v>19732708.076182891</v>
      </c>
      <c r="P44" s="44">
        <f>+O44/O59</f>
        <v>5.0952418649624284E-3</v>
      </c>
    </row>
    <row r="45" spans="2:16" ht="12.9" customHeight="1" x14ac:dyDescent="0.2">
      <c r="B45" s="43" t="s">
        <v>18</v>
      </c>
      <c r="C45" s="37">
        <f t="shared" ref="C45:O59" si="6">C24/$O$1</f>
        <v>703670.18382108957</v>
      </c>
      <c r="D45" s="37">
        <f t="shared" si="6"/>
        <v>685240.4273674431</v>
      </c>
      <c r="E45" s="37">
        <f t="shared" si="6"/>
        <v>679541.04452850216</v>
      </c>
      <c r="F45" s="37">
        <f t="shared" si="6"/>
        <v>796021.10292653786</v>
      </c>
      <c r="G45" s="37">
        <f t="shared" si="6"/>
        <v>1284469.7060189792</v>
      </c>
      <c r="H45" s="37">
        <f t="shared" si="6"/>
        <v>1770648.0854734886</v>
      </c>
      <c r="I45" s="37">
        <f t="shared" si="6"/>
        <v>2230524.7859844714</v>
      </c>
      <c r="J45" s="37">
        <f t="shared" si="6"/>
        <v>2312784.6572433473</v>
      </c>
      <c r="K45" s="37">
        <f t="shared" si="6"/>
        <v>1683861.3046652067</v>
      </c>
      <c r="L45" s="37">
        <f t="shared" si="6"/>
        <v>1209725.3965093901</v>
      </c>
      <c r="M45" s="37">
        <f t="shared" si="6"/>
        <v>935288.87119251443</v>
      </c>
      <c r="N45" s="37">
        <f t="shared" si="6"/>
        <v>906909.68212887377</v>
      </c>
      <c r="O45" s="37">
        <f t="shared" si="6"/>
        <v>15198685.247859843</v>
      </c>
      <c r="P45" s="44">
        <f>+O45/O59</f>
        <v>3.9244982020867443E-3</v>
      </c>
    </row>
    <row r="46" spans="2:16" ht="12.9" customHeight="1" x14ac:dyDescent="0.2">
      <c r="B46" s="43" t="s">
        <v>19</v>
      </c>
      <c r="C46" s="37">
        <f t="shared" si="6"/>
        <v>39229.013205919437</v>
      </c>
      <c r="D46" s="37">
        <f t="shared" si="6"/>
        <v>83824.142278850617</v>
      </c>
      <c r="E46" s="37">
        <f t="shared" si="6"/>
        <v>59818.700643705619</v>
      </c>
      <c r="F46" s="37">
        <f t="shared" si="6"/>
        <v>135175.52591412835</v>
      </c>
      <c r="G46" s="37">
        <f t="shared" si="6"/>
        <v>190058.79620412766</v>
      </c>
      <c r="H46" s="37">
        <f t="shared" si="6"/>
        <v>1444733.2935164908</v>
      </c>
      <c r="I46" s="37">
        <f t="shared" si="6"/>
        <v>2806498.9050368303</v>
      </c>
      <c r="J46" s="37">
        <f t="shared" si="6"/>
        <v>2839907.2267569182</v>
      </c>
      <c r="K46" s="37">
        <f t="shared" si="6"/>
        <v>1146909.6821288739</v>
      </c>
      <c r="L46" s="37">
        <f t="shared" si="6"/>
        <v>186580.92773243081</v>
      </c>
      <c r="M46" s="37">
        <f t="shared" si="6"/>
        <v>123864.22456699183</v>
      </c>
      <c r="N46" s="37">
        <f t="shared" si="6"/>
        <v>153522.86150374942</v>
      </c>
      <c r="O46" s="37">
        <f t="shared" si="6"/>
        <v>9210123.2994890176</v>
      </c>
      <c r="P46" s="44">
        <f>+O46/O59</f>
        <v>2.3781736209670863E-3</v>
      </c>
    </row>
    <row r="47" spans="2:16" ht="12.9" customHeight="1" x14ac:dyDescent="0.2">
      <c r="B47" s="43" t="s">
        <v>20</v>
      </c>
      <c r="C47" s="37">
        <f t="shared" si="6"/>
        <v>400534.74019510252</v>
      </c>
      <c r="D47" s="37">
        <f t="shared" si="6"/>
        <v>254570.70807618287</v>
      </c>
      <c r="E47" s="37">
        <f t="shared" si="6"/>
        <v>149575.15429026476</v>
      </c>
      <c r="F47" s="37">
        <f t="shared" si="6"/>
        <v>217234.05667263918</v>
      </c>
      <c r="G47" s="37">
        <f t="shared" si="6"/>
        <v>383769.99137301743</v>
      </c>
      <c r="H47" s="37">
        <f t="shared" si="6"/>
        <v>489386.82062512438</v>
      </c>
      <c r="I47" s="37">
        <f t="shared" si="6"/>
        <v>1166292.255624129</v>
      </c>
      <c r="J47" s="37">
        <f t="shared" si="6"/>
        <v>485352.31269493658</v>
      </c>
      <c r="K47" s="37">
        <f t="shared" si="6"/>
        <v>472031.9861968279</v>
      </c>
      <c r="L47" s="37">
        <f t="shared" si="6"/>
        <v>381365.85042139492</v>
      </c>
      <c r="M47" s="37">
        <f t="shared" si="6"/>
        <v>419036.43241090979</v>
      </c>
      <c r="N47" s="37">
        <f t="shared" si="6"/>
        <v>436709.53613378457</v>
      </c>
      <c r="O47" s="37">
        <f t="shared" si="6"/>
        <v>5255859.8447143137</v>
      </c>
      <c r="P47" s="44">
        <f>+O47/O59</f>
        <v>1.3571313685771414E-3</v>
      </c>
    </row>
    <row r="48" spans="2:16" ht="12.9" customHeight="1" x14ac:dyDescent="0.2">
      <c r="B48" s="43" t="s">
        <v>21</v>
      </c>
      <c r="C48" s="37">
        <f t="shared" si="6"/>
        <v>366482.44740858715</v>
      </c>
      <c r="D48" s="37">
        <f t="shared" si="6"/>
        <v>385161.72274205321</v>
      </c>
      <c r="E48" s="37">
        <f t="shared" si="6"/>
        <v>423359.61244939943</v>
      </c>
      <c r="F48" s="37">
        <f t="shared" si="6"/>
        <v>481160.92640520271</v>
      </c>
      <c r="G48" s="37">
        <f t="shared" si="6"/>
        <v>533853.07585108501</v>
      </c>
      <c r="H48" s="37">
        <f t="shared" si="6"/>
        <v>696933.43951158004</v>
      </c>
      <c r="I48" s="37">
        <f t="shared" si="6"/>
        <v>1333221.5807286482</v>
      </c>
      <c r="J48" s="37">
        <f t="shared" si="6"/>
        <v>1622244.7408587164</v>
      </c>
      <c r="K48" s="37">
        <f t="shared" si="6"/>
        <v>685146.19417346863</v>
      </c>
      <c r="L48" s="37">
        <f t="shared" si="6"/>
        <v>582329.41801048513</v>
      </c>
      <c r="M48" s="37">
        <f t="shared" si="6"/>
        <v>442086.93343951157</v>
      </c>
      <c r="N48" s="37">
        <f t="shared" si="6"/>
        <v>631871.39159864618</v>
      </c>
      <c r="O48" s="37">
        <f t="shared" si="6"/>
        <v>8183851.4831773834</v>
      </c>
      <c r="P48" s="44">
        <f>+O48/O59</f>
        <v>2.1131768905074937E-3</v>
      </c>
    </row>
    <row r="49" spans="2:16" ht="12.9" customHeight="1" x14ac:dyDescent="0.2">
      <c r="B49" s="43" t="s">
        <v>22</v>
      </c>
      <c r="C49" s="37">
        <f t="shared" si="6"/>
        <v>58290.530227619616</v>
      </c>
      <c r="D49" s="37">
        <f t="shared" si="6"/>
        <v>46971.53095759506</v>
      </c>
      <c r="E49" s="37">
        <f t="shared" si="6"/>
        <v>67926.737009755117</v>
      </c>
      <c r="F49" s="37">
        <f t="shared" si="6"/>
        <v>131821.75326829916</v>
      </c>
      <c r="G49" s="37">
        <f t="shared" si="6"/>
        <v>290831.1102262924</v>
      </c>
      <c r="H49" s="37">
        <f t="shared" si="6"/>
        <v>290080.16457628243</v>
      </c>
      <c r="I49" s="37">
        <f t="shared" si="6"/>
        <v>243418.67409914391</v>
      </c>
      <c r="J49" s="37">
        <f t="shared" si="6"/>
        <v>344134.05003649875</v>
      </c>
      <c r="K49" s="37">
        <f t="shared" si="6"/>
        <v>377202.86681266176</v>
      </c>
      <c r="L49" s="37">
        <f t="shared" si="6"/>
        <v>395391.06775499368</v>
      </c>
      <c r="M49" s="37">
        <f t="shared" si="6"/>
        <v>145010.55146326896</v>
      </c>
      <c r="N49" s="37">
        <f t="shared" si="6"/>
        <v>53663.680403477338</v>
      </c>
      <c r="O49" s="37">
        <f t="shared" si="6"/>
        <v>2444742.7168358881</v>
      </c>
      <c r="P49" s="44">
        <f>+O49/O59</f>
        <v>6.3126436532647521E-4</v>
      </c>
    </row>
    <row r="50" spans="2:16" ht="12.9" customHeight="1" x14ac:dyDescent="0.2">
      <c r="B50" s="43" t="s">
        <v>23</v>
      </c>
      <c r="C50" s="37">
        <f t="shared" si="6"/>
        <v>353133.45278386091</v>
      </c>
      <c r="D50" s="37">
        <f t="shared" si="6"/>
        <v>162195.63341960314</v>
      </c>
      <c r="E50" s="37">
        <f t="shared" si="6"/>
        <v>274510.71736677946</v>
      </c>
      <c r="F50" s="37">
        <f t="shared" si="6"/>
        <v>247676.55451589354</v>
      </c>
      <c r="G50" s="37">
        <f t="shared" si="6"/>
        <v>253949.16716437717</v>
      </c>
      <c r="H50" s="37">
        <f t="shared" si="6"/>
        <v>366970.60189793614</v>
      </c>
      <c r="I50" s="37">
        <f t="shared" si="6"/>
        <v>933922.09171146061</v>
      </c>
      <c r="J50" s="37">
        <f t="shared" si="6"/>
        <v>554629.10611188528</v>
      </c>
      <c r="K50" s="37">
        <f t="shared" si="6"/>
        <v>401329.61709469772</v>
      </c>
      <c r="L50" s="37">
        <f t="shared" si="6"/>
        <v>260316.54389806886</v>
      </c>
      <c r="M50" s="37">
        <f t="shared" si="6"/>
        <v>240328.35622801777</v>
      </c>
      <c r="N50" s="37">
        <f t="shared" si="6"/>
        <v>327835.68916318269</v>
      </c>
      <c r="O50" s="37">
        <f t="shared" si="6"/>
        <v>4376797.5313557629</v>
      </c>
      <c r="P50" s="44">
        <f>+O50/O59</f>
        <v>1.1301460463576665E-3</v>
      </c>
    </row>
    <row r="51" spans="2:16" ht="12.9" customHeight="1" x14ac:dyDescent="0.2">
      <c r="B51" s="43" t="s">
        <v>24</v>
      </c>
      <c r="C51" s="37">
        <f t="shared" si="6"/>
        <v>731713.31873382442</v>
      </c>
      <c r="D51" s="37">
        <f t="shared" si="6"/>
        <v>339068.68405335455</v>
      </c>
      <c r="E51" s="37">
        <f t="shared" si="6"/>
        <v>325356.82527042268</v>
      </c>
      <c r="F51" s="37">
        <f t="shared" si="6"/>
        <v>648289.46844515228</v>
      </c>
      <c r="G51" s="37">
        <f t="shared" si="6"/>
        <v>839927.1351781803</v>
      </c>
      <c r="H51" s="37">
        <f t="shared" si="6"/>
        <v>1126277.1252239696</v>
      </c>
      <c r="I51" s="37">
        <f t="shared" si="6"/>
        <v>2142971.265511978</v>
      </c>
      <c r="J51" s="37">
        <f t="shared" si="6"/>
        <v>1409107.7045590284</v>
      </c>
      <c r="K51" s="37">
        <f t="shared" si="6"/>
        <v>722668.79023160122</v>
      </c>
      <c r="L51" s="37">
        <f t="shared" si="6"/>
        <v>590429.75645364658</v>
      </c>
      <c r="M51" s="37">
        <f t="shared" si="6"/>
        <v>451925.1443360541</v>
      </c>
      <c r="N51" s="37">
        <f t="shared" si="6"/>
        <v>421611.65306257876</v>
      </c>
      <c r="O51" s="37">
        <f t="shared" si="6"/>
        <v>9749346.8710597903</v>
      </c>
      <c r="P51" s="44">
        <f>+O51/O59</f>
        <v>2.5174081601816068E-3</v>
      </c>
    </row>
    <row r="52" spans="2:16" ht="12.9" customHeight="1" x14ac:dyDescent="0.2">
      <c r="B52" s="43" t="s">
        <v>25</v>
      </c>
      <c r="C52" s="37">
        <f t="shared" si="6"/>
        <v>9169886.5219988041</v>
      </c>
      <c r="D52" s="37">
        <f t="shared" si="6"/>
        <v>7193789.5016258536</v>
      </c>
      <c r="E52" s="37">
        <f t="shared" si="6"/>
        <v>9114971.6636804026</v>
      </c>
      <c r="F52" s="37">
        <f t="shared" si="6"/>
        <v>13972432.676355431</v>
      </c>
      <c r="G52" s="37">
        <f t="shared" si="6"/>
        <v>10621923.684385162</v>
      </c>
      <c r="H52" s="37">
        <f t="shared" si="6"/>
        <v>9931879.4876899589</v>
      </c>
      <c r="I52" s="37">
        <f t="shared" si="6"/>
        <v>18983295.772778552</v>
      </c>
      <c r="J52" s="37">
        <f t="shared" si="6"/>
        <v>16440731.435397172</v>
      </c>
      <c r="K52" s="37">
        <f t="shared" si="6"/>
        <v>9759609.1313292179</v>
      </c>
      <c r="L52" s="37">
        <f t="shared" si="6"/>
        <v>10478736.346141083</v>
      </c>
      <c r="M52" s="37">
        <f t="shared" si="6"/>
        <v>7169436.0607870454</v>
      </c>
      <c r="N52" s="37">
        <f t="shared" si="6"/>
        <v>11960161.258212224</v>
      </c>
      <c r="O52" s="37">
        <f t="shared" si="6"/>
        <v>134796853.5403809</v>
      </c>
      <c r="P52" s="44">
        <f>+O52/O59</f>
        <v>3.4806300725298986E-2</v>
      </c>
    </row>
    <row r="53" spans="2:16" ht="12.9" customHeight="1" x14ac:dyDescent="0.2">
      <c r="B53" s="43" t="s">
        <v>26</v>
      </c>
      <c r="C53" s="37">
        <f t="shared" si="6"/>
        <v>1580804.0347733756</v>
      </c>
      <c r="D53" s="37">
        <f t="shared" si="6"/>
        <v>1358840.931714115</v>
      </c>
      <c r="E53" s="37">
        <f t="shared" si="6"/>
        <v>1272600.9688765013</v>
      </c>
      <c r="F53" s="37">
        <f t="shared" si="6"/>
        <v>2132013.5377264582</v>
      </c>
      <c r="G53" s="37">
        <f t="shared" si="6"/>
        <v>2601926.3388413298</v>
      </c>
      <c r="H53" s="37">
        <f t="shared" si="6"/>
        <v>3669031.521666998</v>
      </c>
      <c r="I53" s="37">
        <f t="shared" si="6"/>
        <v>4278312.2967681997</v>
      </c>
      <c r="J53" s="37">
        <f t="shared" si="6"/>
        <v>4614422.3239763752</v>
      </c>
      <c r="K53" s="37">
        <f t="shared" si="6"/>
        <v>4058977.2380383569</v>
      </c>
      <c r="L53" s="37">
        <f t="shared" si="6"/>
        <v>3435811.135443626</v>
      </c>
      <c r="M53" s="37">
        <f t="shared" si="6"/>
        <v>2943679.2089720615</v>
      </c>
      <c r="N53" s="37">
        <f t="shared" si="6"/>
        <v>3658235.0520937019</v>
      </c>
      <c r="O53" s="37">
        <f t="shared" si="6"/>
        <v>35604654.588891096</v>
      </c>
      <c r="P53" s="44">
        <f>+O53/O59</f>
        <v>9.1935848819356507E-3</v>
      </c>
    </row>
    <row r="54" spans="2:16" ht="12.9" customHeight="1" x14ac:dyDescent="0.2">
      <c r="B54" s="43" t="s">
        <v>27</v>
      </c>
      <c r="C54" s="37">
        <f t="shared" si="6"/>
        <v>13573898.732497178</v>
      </c>
      <c r="D54" s="37">
        <f t="shared" si="6"/>
        <v>11538732.099011214</v>
      </c>
      <c r="E54" s="37">
        <f t="shared" si="6"/>
        <v>13835511.978233458</v>
      </c>
      <c r="F54" s="37">
        <f t="shared" si="6"/>
        <v>15302962.373083813</v>
      </c>
      <c r="G54" s="37">
        <f t="shared" si="6"/>
        <v>18375452.385692481</v>
      </c>
      <c r="H54" s="37">
        <f t="shared" si="6"/>
        <v>19219522.72878094</v>
      </c>
      <c r="I54" s="37">
        <f t="shared" si="6"/>
        <v>22712561.682925209</v>
      </c>
      <c r="J54" s="37">
        <f t="shared" si="6"/>
        <v>22295911.473886788</v>
      </c>
      <c r="K54" s="37">
        <f t="shared" si="6"/>
        <v>22232989.448536731</v>
      </c>
      <c r="L54" s="37">
        <f t="shared" si="6"/>
        <v>19309513.172738735</v>
      </c>
      <c r="M54" s="37">
        <f t="shared" si="6"/>
        <v>15289504.014864953</v>
      </c>
      <c r="N54" s="37">
        <f t="shared" si="6"/>
        <v>19658353.17539319</v>
      </c>
      <c r="O54" s="37">
        <f t="shared" si="6"/>
        <v>213344913.2656447</v>
      </c>
      <c r="P54" s="44">
        <f>+O54/O59</f>
        <v>5.5088431326865785E-2</v>
      </c>
    </row>
    <row r="55" spans="2:16" ht="12.9" customHeight="1" x14ac:dyDescent="0.2">
      <c r="B55" s="43" t="s">
        <v>28</v>
      </c>
      <c r="C55" s="37">
        <f t="shared" si="6"/>
        <v>16491.73800517619</v>
      </c>
      <c r="D55" s="37">
        <f t="shared" si="6"/>
        <v>12564.602826995819</v>
      </c>
      <c r="E55" s="37">
        <f t="shared" si="6"/>
        <v>21248.125290331143</v>
      </c>
      <c r="F55" s="37">
        <f t="shared" si="6"/>
        <v>23450.793018780278</v>
      </c>
      <c r="G55" s="37">
        <f t="shared" si="6"/>
        <v>23944.521866082687</v>
      </c>
      <c r="H55" s="37">
        <f t="shared" si="6"/>
        <v>21667.662087729776</v>
      </c>
      <c r="I55" s="37">
        <f t="shared" si="6"/>
        <v>23966.952020704757</v>
      </c>
      <c r="J55" s="37">
        <f t="shared" si="6"/>
        <v>25258.610392195897</v>
      </c>
      <c r="K55" s="37">
        <f t="shared" si="6"/>
        <v>23663.945849094165</v>
      </c>
      <c r="L55" s="37">
        <f t="shared" si="6"/>
        <v>30305.395182162054</v>
      </c>
      <c r="M55" s="37">
        <f t="shared" si="6"/>
        <v>21285.154953878824</v>
      </c>
      <c r="N55" s="37">
        <f t="shared" si="6"/>
        <v>26179.839405401817</v>
      </c>
      <c r="O55" s="37">
        <f t="shared" si="6"/>
        <v>270027.34089853341</v>
      </c>
      <c r="P55" s="44">
        <f>+O55/O59</f>
        <v>6.9724571342102127E-5</v>
      </c>
    </row>
    <row r="56" spans="2:16" ht="12.9" customHeight="1" x14ac:dyDescent="0.2">
      <c r="B56" s="43" t="s">
        <v>29</v>
      </c>
      <c r="C56" s="37">
        <f t="shared" si="6"/>
        <v>1740694.8039020505</v>
      </c>
      <c r="D56" s="37">
        <f t="shared" si="6"/>
        <v>1622985.7322980952</v>
      </c>
      <c r="E56" s="37">
        <f t="shared" si="6"/>
        <v>1810275.2671046518</v>
      </c>
      <c r="F56" s="37">
        <f t="shared" si="6"/>
        <v>2073885.8583847634</v>
      </c>
      <c r="G56" s="37">
        <f t="shared" si="6"/>
        <v>2162876.6341495784</v>
      </c>
      <c r="H56" s="37">
        <f t="shared" si="6"/>
        <v>2575496.8478333</v>
      </c>
      <c r="I56" s="37">
        <f t="shared" si="6"/>
        <v>3141223.438847966</v>
      </c>
      <c r="J56" s="37">
        <f t="shared" si="6"/>
        <v>4148341.2303404338</v>
      </c>
      <c r="K56" s="37">
        <f t="shared" si="6"/>
        <v>2306447.9394783992</v>
      </c>
      <c r="L56" s="37">
        <f t="shared" si="6"/>
        <v>2252810.1400225628</v>
      </c>
      <c r="M56" s="37">
        <f t="shared" si="6"/>
        <v>1928832.4374543764</v>
      </c>
      <c r="N56" s="37">
        <f t="shared" si="6"/>
        <v>2111653.991638463</v>
      </c>
      <c r="O56" s="37">
        <f t="shared" si="6"/>
        <v>27875524.32145464</v>
      </c>
      <c r="P56" s="44">
        <f>+O56/O59</f>
        <v>7.1978229233465125E-3</v>
      </c>
    </row>
    <row r="57" spans="2:16" ht="12.9" customHeight="1" x14ac:dyDescent="0.2">
      <c r="B57" s="43" t="s">
        <v>30</v>
      </c>
      <c r="C57" s="37">
        <f t="shared" si="6"/>
        <v>171286165.37261927</v>
      </c>
      <c r="D57" s="37">
        <f t="shared" si="6"/>
        <v>169311224.50063044</v>
      </c>
      <c r="E57" s="37">
        <f t="shared" si="6"/>
        <v>212992376.26916185</v>
      </c>
      <c r="F57" s="37">
        <f t="shared" si="6"/>
        <v>261876286.41582054</v>
      </c>
      <c r="G57" s="37">
        <f t="shared" si="6"/>
        <v>263846711.92514431</v>
      </c>
      <c r="H57" s="37">
        <f t="shared" si="6"/>
        <v>329384654.45616829</v>
      </c>
      <c r="I57" s="37">
        <f t="shared" si="6"/>
        <v>429400704.49266702</v>
      </c>
      <c r="J57" s="37">
        <f t="shared" si="6"/>
        <v>543492416.21872711</v>
      </c>
      <c r="K57" s="37">
        <f t="shared" si="6"/>
        <v>302754981.08699977</v>
      </c>
      <c r="L57" s="37">
        <f t="shared" si="6"/>
        <v>262236738.20426038</v>
      </c>
      <c r="M57" s="37">
        <f t="shared" si="6"/>
        <v>193261307.9832769</v>
      </c>
      <c r="N57" s="37">
        <f t="shared" si="6"/>
        <v>236495599.57528701</v>
      </c>
      <c r="O57" s="37">
        <f t="shared" si="6"/>
        <v>3376339166.5007629</v>
      </c>
      <c r="P57" s="44">
        <f>+O57/O59</f>
        <v>0.8718146847888123</v>
      </c>
    </row>
    <row r="58" spans="2:16" ht="12.9" customHeight="1" x14ac:dyDescent="0.2">
      <c r="B58" s="43" t="s">
        <v>31</v>
      </c>
      <c r="C58" s="37">
        <f t="shared" si="6"/>
        <v>367851.08500895876</v>
      </c>
      <c r="D58" s="37">
        <f t="shared" si="6"/>
        <v>274065.83051297365</v>
      </c>
      <c r="E58" s="37">
        <f t="shared" si="6"/>
        <v>288246.33353241754</v>
      </c>
      <c r="F58" s="37">
        <f t="shared" si="6"/>
        <v>199752.33923949831</v>
      </c>
      <c r="G58" s="37">
        <f t="shared" si="6"/>
        <v>452681.79706682591</v>
      </c>
      <c r="H58" s="37">
        <f t="shared" si="6"/>
        <v>901322.05189461808</v>
      </c>
      <c r="I58" s="37">
        <f t="shared" si="6"/>
        <v>2527488.7517419867</v>
      </c>
      <c r="J58" s="37">
        <f t="shared" si="6"/>
        <v>3403970.4028137233</v>
      </c>
      <c r="K58" s="37">
        <f t="shared" si="6"/>
        <v>1321147.3886787444</v>
      </c>
      <c r="L58" s="37">
        <f t="shared" si="6"/>
        <v>322602.29610458558</v>
      </c>
      <c r="M58" s="37">
        <f t="shared" si="6"/>
        <v>120886.45563740128</v>
      </c>
      <c r="N58" s="37">
        <f t="shared" si="6"/>
        <v>208347.60103523789</v>
      </c>
      <c r="O58" s="37">
        <f t="shared" si="6"/>
        <v>10388362.333266972</v>
      </c>
      <c r="P58" s="44">
        <f>+O58/O59</f>
        <v>2.6824102634320072E-3</v>
      </c>
    </row>
    <row r="59" spans="2:16" ht="12.9" customHeight="1" x14ac:dyDescent="0.2">
      <c r="B59" s="38" t="s">
        <v>33</v>
      </c>
      <c r="C59" s="45">
        <f t="shared" si="6"/>
        <v>201238374.41104254</v>
      </c>
      <c r="D59" s="45">
        <f t="shared" si="6"/>
        <v>194039522.19788969</v>
      </c>
      <c r="E59" s="45">
        <f t="shared" si="6"/>
        <v>242168624.7262592</v>
      </c>
      <c r="F59" s="45">
        <f t="shared" si="6"/>
        <v>299145473.88678741</v>
      </c>
      <c r="G59" s="45">
        <f t="shared" si="6"/>
        <v>303335610.5912801</v>
      </c>
      <c r="H59" s="45">
        <f t="shared" si="6"/>
        <v>374443500.4313491</v>
      </c>
      <c r="I59" s="45">
        <f t="shared" si="6"/>
        <v>495695026.74364585</v>
      </c>
      <c r="J59" s="45">
        <f t="shared" si="6"/>
        <v>607317417.61231661</v>
      </c>
      <c r="K59" s="45">
        <f t="shared" si="6"/>
        <v>349953657.7078771</v>
      </c>
      <c r="L59" s="45">
        <f t="shared" si="6"/>
        <v>303076707.81073725</v>
      </c>
      <c r="M59" s="45">
        <f t="shared" si="6"/>
        <v>224424327.42716834</v>
      </c>
      <c r="N59" s="45">
        <f t="shared" si="6"/>
        <v>277933373.41562146</v>
      </c>
      <c r="O59" s="45">
        <f t="shared" si="6"/>
        <v>3872771616.9619746</v>
      </c>
      <c r="P59" s="46">
        <f t="shared" ref="P59" si="7">SUM(P44:P58)</f>
        <v>1</v>
      </c>
    </row>
    <row r="60" spans="2:16" ht="12.9" customHeight="1" x14ac:dyDescent="0.2"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9"/>
    </row>
    <row r="61" spans="2:16" ht="12.9" customHeight="1" x14ac:dyDescent="0.2">
      <c r="B61" s="47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9"/>
    </row>
    <row r="62" spans="2:16" ht="12.9" customHeight="1" x14ac:dyDescent="0.25">
      <c r="B62" s="50" t="s">
        <v>60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9"/>
    </row>
    <row r="63" spans="2:16" ht="12.9" customHeight="1" x14ac:dyDescent="0.25">
      <c r="B63" s="34" t="s">
        <v>58</v>
      </c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</row>
    <row r="64" spans="2:16" ht="12.9" customHeight="1" x14ac:dyDescent="0.2"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</row>
    <row r="65" spans="2:14" ht="14.25" customHeight="1" x14ac:dyDescent="0.2">
      <c r="B65" s="41" t="s">
        <v>56</v>
      </c>
      <c r="C65" s="35" t="s">
        <v>41</v>
      </c>
      <c r="D65" s="35" t="s">
        <v>42</v>
      </c>
      <c r="E65" s="35" t="s">
        <v>43</v>
      </c>
      <c r="F65" s="35" t="s">
        <v>44</v>
      </c>
      <c r="G65" s="35" t="s">
        <v>45</v>
      </c>
      <c r="H65" s="35" t="s">
        <v>46</v>
      </c>
      <c r="I65" s="35" t="s">
        <v>47</v>
      </c>
      <c r="J65" s="35" t="s">
        <v>48</v>
      </c>
      <c r="K65" s="35" t="s">
        <v>49</v>
      </c>
      <c r="L65" s="35" t="s">
        <v>50</v>
      </c>
      <c r="M65" s="35" t="s">
        <v>51</v>
      </c>
      <c r="N65" s="35" t="s">
        <v>52</v>
      </c>
    </row>
    <row r="66" spans="2:14" ht="12.9" customHeight="1" x14ac:dyDescent="0.2">
      <c r="B66" s="32" t="s">
        <v>30</v>
      </c>
      <c r="C66" s="51">
        <f t="shared" ref="C66:N66" si="8">+C36/C8</f>
        <v>0.85116054964127319</v>
      </c>
      <c r="D66" s="51">
        <f t="shared" si="8"/>
        <v>0.87256051026532466</v>
      </c>
      <c r="E66" s="51">
        <f t="shared" si="8"/>
        <v>0.87952093922126628</v>
      </c>
      <c r="F66" s="51">
        <f t="shared" si="8"/>
        <v>0.87541450322904923</v>
      </c>
      <c r="G66" s="51">
        <f t="shared" si="8"/>
        <v>0.86981779491975364</v>
      </c>
      <c r="H66" s="51">
        <f t="shared" si="8"/>
        <v>0.87966449965542404</v>
      </c>
      <c r="I66" s="51">
        <f t="shared" si="8"/>
        <v>0.86625986004644007</v>
      </c>
      <c r="J66" s="51">
        <f t="shared" si="8"/>
        <v>0.89490668381532834</v>
      </c>
      <c r="K66" s="51">
        <f t="shared" si="8"/>
        <v>0.86512878039332775</v>
      </c>
      <c r="L66" s="51">
        <f t="shared" si="8"/>
        <v>0.8652487355380003</v>
      </c>
      <c r="M66" s="51">
        <f t="shared" si="8"/>
        <v>0.86114241802059244</v>
      </c>
      <c r="N66" s="51">
        <f t="shared" si="8"/>
        <v>0.85090752747289389</v>
      </c>
    </row>
    <row r="67" spans="2:14" ht="12.9" customHeight="1" x14ac:dyDescent="0.2">
      <c r="B67" s="32" t="s">
        <v>27</v>
      </c>
      <c r="C67" s="51">
        <f t="shared" ref="C67:N67" si="9">+C33/C8</f>
        <v>6.7451840496244544E-2</v>
      </c>
      <c r="D67" s="51">
        <f t="shared" si="9"/>
        <v>5.9465885961332808E-2</v>
      </c>
      <c r="E67" s="51">
        <f t="shared" si="9"/>
        <v>5.7131727918398774E-2</v>
      </c>
      <c r="F67" s="51">
        <f t="shared" si="9"/>
        <v>5.1155587193925822E-2</v>
      </c>
      <c r="G67" s="51">
        <f t="shared" si="9"/>
        <v>6.0577959672700278E-2</v>
      </c>
      <c r="H67" s="51">
        <f t="shared" si="9"/>
        <v>5.1328231646805333E-2</v>
      </c>
      <c r="I67" s="51">
        <f t="shared" si="9"/>
        <v>4.5819627911399763E-2</v>
      </c>
      <c r="J67" s="51">
        <f t="shared" si="9"/>
        <v>3.6712122569353779E-2</v>
      </c>
      <c r="K67" s="51">
        <f t="shared" si="9"/>
        <v>6.3531238947917096E-2</v>
      </c>
      <c r="L67" s="51">
        <f t="shared" si="9"/>
        <v>6.3711636939111055E-2</v>
      </c>
      <c r="M67" s="51">
        <f t="shared" si="9"/>
        <v>6.8127658842274147E-2</v>
      </c>
      <c r="N67" s="51">
        <f t="shared" si="9"/>
        <v>7.0730452172061017E-2</v>
      </c>
    </row>
    <row r="68" spans="2:14" ht="12.9" customHeight="1" x14ac:dyDescent="0.2">
      <c r="B68" s="32" t="s">
        <v>25</v>
      </c>
      <c r="C68" s="51">
        <f t="shared" ref="C68:N68" si="10">+C31/C8</f>
        <v>4.556728580637763E-2</v>
      </c>
      <c r="D68" s="51">
        <f t="shared" si="10"/>
        <v>3.7073836402716574E-2</v>
      </c>
      <c r="E68" s="51">
        <f t="shared" si="10"/>
        <v>3.7638945482651676E-2</v>
      </c>
      <c r="F68" s="51">
        <f t="shared" si="10"/>
        <v>4.6707819091534521E-2</v>
      </c>
      <c r="G68" s="51">
        <f t="shared" si="10"/>
        <v>3.501706793897448E-2</v>
      </c>
      <c r="H68" s="51">
        <f t="shared" si="10"/>
        <v>2.6524374107839217E-2</v>
      </c>
      <c r="I68" s="51">
        <f t="shared" si="10"/>
        <v>3.8296320819446047E-2</v>
      </c>
      <c r="J68" s="51">
        <f t="shared" si="10"/>
        <v>2.7071068536177197E-2</v>
      </c>
      <c r="K68" s="51">
        <f t="shared" si="10"/>
        <v>2.7888290110332344E-2</v>
      </c>
      <c r="L68" s="51">
        <f t="shared" si="10"/>
        <v>3.4574535343985441E-2</v>
      </c>
      <c r="M68" s="51">
        <f t="shared" si="10"/>
        <v>3.1945895273379925E-2</v>
      </c>
      <c r="N68" s="51">
        <f t="shared" si="10"/>
        <v>4.3032476133504853E-2</v>
      </c>
    </row>
    <row r="69" spans="2:14" ht="12.9" customHeight="1" x14ac:dyDescent="0.2">
      <c r="B69" s="52" t="s">
        <v>34</v>
      </c>
      <c r="C69" s="53">
        <f>1-C66-C67-C68</f>
        <v>3.5820324056104635E-2</v>
      </c>
      <c r="D69" s="53">
        <f t="shared" ref="D69:N69" si="11">1-D66-D67-D68</f>
        <v>3.0899767370625948E-2</v>
      </c>
      <c r="E69" s="53">
        <f t="shared" si="11"/>
        <v>2.5708387377683273E-2</v>
      </c>
      <c r="F69" s="53">
        <f t="shared" si="11"/>
        <v>2.6722090485490423E-2</v>
      </c>
      <c r="G69" s="53">
        <f t="shared" si="11"/>
        <v>3.4587177468571609E-2</v>
      </c>
      <c r="H69" s="53">
        <f t="shared" si="11"/>
        <v>4.2482894589931416E-2</v>
      </c>
      <c r="I69" s="53">
        <f t="shared" si="11"/>
        <v>4.9624191222714123E-2</v>
      </c>
      <c r="J69" s="53">
        <f t="shared" si="11"/>
        <v>4.131012507914069E-2</v>
      </c>
      <c r="K69" s="53">
        <f t="shared" si="11"/>
        <v>4.3451690548422815E-2</v>
      </c>
      <c r="L69" s="53">
        <f t="shared" si="11"/>
        <v>3.6465092178903202E-2</v>
      </c>
      <c r="M69" s="53">
        <f t="shared" si="11"/>
        <v>3.8784027863753491E-2</v>
      </c>
      <c r="N69" s="53">
        <f t="shared" si="11"/>
        <v>3.5329544221540242E-2</v>
      </c>
    </row>
    <row r="70" spans="2:14" ht="12.9" customHeight="1" x14ac:dyDescent="0.2">
      <c r="B70" s="54" t="s">
        <v>32</v>
      </c>
      <c r="C70" s="55">
        <f t="shared" ref="C70:N70" si="12">SUM(C66:C69)</f>
        <v>1</v>
      </c>
      <c r="D70" s="55">
        <f t="shared" si="12"/>
        <v>1</v>
      </c>
      <c r="E70" s="55">
        <f t="shared" si="12"/>
        <v>1</v>
      </c>
      <c r="F70" s="55">
        <f t="shared" si="12"/>
        <v>1</v>
      </c>
      <c r="G70" s="55">
        <f t="shared" si="12"/>
        <v>1</v>
      </c>
      <c r="H70" s="55">
        <f t="shared" si="12"/>
        <v>1</v>
      </c>
      <c r="I70" s="55">
        <f t="shared" si="12"/>
        <v>0.99999999999999989</v>
      </c>
      <c r="J70" s="55">
        <f t="shared" si="12"/>
        <v>1</v>
      </c>
      <c r="K70" s="55">
        <f t="shared" si="12"/>
        <v>1</v>
      </c>
      <c r="L70" s="55">
        <f t="shared" si="12"/>
        <v>1</v>
      </c>
      <c r="M70" s="55">
        <f t="shared" si="12"/>
        <v>0.99999999999999989</v>
      </c>
      <c r="N70" s="55">
        <f t="shared" si="12"/>
        <v>0.99999999999999989</v>
      </c>
    </row>
    <row r="73" spans="2:14" ht="12.9" customHeight="1" x14ac:dyDescent="0.25">
      <c r="B73" s="40" t="s">
        <v>35</v>
      </c>
    </row>
    <row r="74" spans="2:14" ht="12.9" customHeight="1" x14ac:dyDescent="0.25">
      <c r="B74" s="34" t="s">
        <v>58</v>
      </c>
    </row>
    <row r="76" spans="2:14" ht="12.9" customHeight="1" x14ac:dyDescent="0.2">
      <c r="B76" s="41"/>
      <c r="C76" s="35" t="s">
        <v>41</v>
      </c>
      <c r="D76" s="35" t="s">
        <v>42</v>
      </c>
      <c r="E76" s="35" t="s">
        <v>43</v>
      </c>
      <c r="F76" s="35" t="s">
        <v>44</v>
      </c>
      <c r="G76" s="35" t="s">
        <v>45</v>
      </c>
      <c r="H76" s="35" t="s">
        <v>46</v>
      </c>
      <c r="I76" s="35" t="s">
        <v>47</v>
      </c>
      <c r="J76" s="35" t="s">
        <v>48</v>
      </c>
      <c r="K76" s="35" t="s">
        <v>49</v>
      </c>
      <c r="L76" s="35" t="s">
        <v>50</v>
      </c>
      <c r="M76" s="35" t="s">
        <v>51</v>
      </c>
      <c r="N76" s="35" t="s">
        <v>52</v>
      </c>
    </row>
    <row r="77" spans="2:14" ht="12.9" customHeight="1" x14ac:dyDescent="0.2">
      <c r="B77" s="36" t="s">
        <v>40</v>
      </c>
      <c r="C77" s="44">
        <f>+'siječanj 2014'!E21/' 2014.'!C38</f>
        <v>0.68595723938370079</v>
      </c>
      <c r="D77" s="44">
        <f>+'veljača 2014'!E21/' 2014.'!D38</f>
        <v>0.70877840488159571</v>
      </c>
      <c r="E77" s="44">
        <f>+'ožujak 2014'!E21/' 2014.'!E38</f>
        <v>0.71718430820696977</v>
      </c>
      <c r="F77" s="44">
        <f>+'travanj 2014'!E21/' 2014.'!F38</f>
        <v>0.74074452698149396</v>
      </c>
      <c r="G77" s="44">
        <f>+'svibanj 2014'!E21/' 2014.'!G38</f>
        <v>0.74246005818086114</v>
      </c>
      <c r="H77" s="44">
        <f>+'lipanj 2014'!E21/' 2014.'!H38</f>
        <v>0.76424778913370306</v>
      </c>
      <c r="I77" s="44">
        <f>+'srpanj 2014'!E21/' 2014.'!I38</f>
        <v>0.77485544562617448</v>
      </c>
      <c r="J77" s="44">
        <f>+'kolovoz 2014'!E21/' 2014.'!J38</f>
        <v>0.78257612177852254</v>
      </c>
      <c r="K77" s="44">
        <f>+'rujan 2014'!E21/' 2014.'!K38</f>
        <v>0.71759917531114836</v>
      </c>
      <c r="L77" s="44">
        <f>+'listopad 2014'!E21/' 2014.'!L38</f>
        <v>0.70467098952223539</v>
      </c>
      <c r="M77" s="44">
        <f>+'studeni 2014'!E21/' 2014.'!M38</f>
        <v>0.69432246198936443</v>
      </c>
      <c r="N77" s="44">
        <f>+'prosinac 2014'!E21/' 2014.'!N38</f>
        <v>0.68721891458556073</v>
      </c>
    </row>
    <row r="78" spans="2:14" ht="12.9" customHeight="1" x14ac:dyDescent="0.2">
      <c r="B78" s="36" t="s">
        <v>38</v>
      </c>
      <c r="C78" s="44">
        <f>+'siječanj 2014'!E44/' 2014.'!C38</f>
        <v>0.31404184980493455</v>
      </c>
      <c r="D78" s="44">
        <f>+'veljača 2014'!E44/' 2014.'!D38</f>
        <v>0.29122150277856063</v>
      </c>
      <c r="E78" s="44">
        <f>+'ožujak 2014'!E44/' 2014.'!E38</f>
        <v>0.28281507851448195</v>
      </c>
      <c r="F78" s="44">
        <f>+'travanj 2014'!E44/' 2014.'!F38</f>
        <v>0.25925507903676753</v>
      </c>
      <c r="G78" s="44">
        <f>+'svibanj 2014'!E44/' 2014.'!G38</f>
        <v>0.2575214389400628</v>
      </c>
      <c r="H78" s="44">
        <f>+'lipanj 2014'!E44/' 2014.'!H38</f>
        <v>0.2357260957959478</v>
      </c>
      <c r="I78" s="44">
        <f>+'srpanj 2014'!E44/' 2014.'!I38</f>
        <v>0.22513607711137482</v>
      </c>
      <c r="J78" s="44">
        <f>+'kolovoz 2014'!E44/' 2014.'!J38</f>
        <v>0.21741156024593566</v>
      </c>
      <c r="K78" s="44">
        <f>+'rujan 2014'!E44/' 2014.'!K38</f>
        <v>0.2823789282143469</v>
      </c>
      <c r="L78" s="44">
        <f>+'listopad 2014'!E44/' 2014.'!L38</f>
        <v>0.29532722596107175</v>
      </c>
      <c r="M78" s="44">
        <f>+'studeni 2014'!E44/' 2014.'!M38</f>
        <v>0.30567753801063552</v>
      </c>
      <c r="N78" s="44">
        <f>+'prosinac 2014'!E44/' 2014.'!N38</f>
        <v>0.31277845467620674</v>
      </c>
    </row>
    <row r="79" spans="2:14" ht="12.9" customHeight="1" x14ac:dyDescent="0.2">
      <c r="B79" s="56" t="s">
        <v>39</v>
      </c>
      <c r="C79" s="57">
        <f>+'siječanj 2014'!E67/' 2014.'!C38</f>
        <v>9.1081136466654395E-7</v>
      </c>
      <c r="D79" s="57">
        <f>+'veljača 2014'!E67/' 2014.'!D38</f>
        <v>9.2339843620628033E-8</v>
      </c>
      <c r="E79" s="57">
        <f>+'ožujak 2014'!E67/' 2014.'!E38</f>
        <v>6.1327854830016034E-7</v>
      </c>
      <c r="F79" s="57">
        <f>+'travanj 2014'!E67/' 2014.'!F38</f>
        <v>3.9398173851960605E-7</v>
      </c>
      <c r="G79" s="57">
        <f>+'svibanj 2014'!E67/' 2014.'!G38</f>
        <v>1.8502879076074588E-5</v>
      </c>
      <c r="H79" s="57">
        <f>+'lipanj 2014'!E67/' 2014.'!H38</f>
        <v>2.6115070349197384E-5</v>
      </c>
      <c r="I79" s="57">
        <f>+'srpanj 2014'!E67/' 2014.'!I38</f>
        <v>8.4772624507057166E-6</v>
      </c>
      <c r="J79" s="57">
        <f>+'kolovoz 2014'!E67/' 2014.'!J38</f>
        <v>1.2317975541853917E-5</v>
      </c>
      <c r="K79" s="57">
        <f>+'rujan 2014'!E67/' 2014.'!K38</f>
        <v>2.1896474504675408E-5</v>
      </c>
      <c r="L79" s="57">
        <f>+'listopad 2014'!E67/' 2014.'!L38</f>
        <v>1.7845166928081575E-6</v>
      </c>
      <c r="M79" s="57">
        <f>+'studeni 2014'!E67/' 2014.'!M38</f>
        <v>0</v>
      </c>
      <c r="N79" s="57">
        <f>+'prosinac 2014'!E67/' 2014.'!N38</f>
        <v>2.6307382325863529E-6</v>
      </c>
    </row>
    <row r="80" spans="2:14" ht="12.9" customHeight="1" x14ac:dyDescent="0.2">
      <c r="B80" s="54" t="s">
        <v>32</v>
      </c>
      <c r="C80" s="58">
        <f>SUM(C77:C79)</f>
        <v>1</v>
      </c>
      <c r="D80" s="58">
        <f>SUM(D77:D79)</f>
        <v>1</v>
      </c>
      <c r="E80" s="58">
        <f t="shared" ref="E80:N80" si="13">SUM(E77:E79)</f>
        <v>1</v>
      </c>
      <c r="F80" s="58">
        <f t="shared" si="13"/>
        <v>1</v>
      </c>
      <c r="G80" s="58">
        <f t="shared" si="13"/>
        <v>1</v>
      </c>
      <c r="H80" s="58">
        <f t="shared" si="13"/>
        <v>1</v>
      </c>
      <c r="I80" s="58">
        <f t="shared" si="13"/>
        <v>1</v>
      </c>
      <c r="J80" s="58">
        <f t="shared" si="13"/>
        <v>1</v>
      </c>
      <c r="K80" s="58">
        <f t="shared" si="13"/>
        <v>1</v>
      </c>
      <c r="L80" s="58">
        <f t="shared" si="13"/>
        <v>1</v>
      </c>
      <c r="M80" s="58">
        <f t="shared" si="13"/>
        <v>1</v>
      </c>
      <c r="N80" s="58">
        <f t="shared" si="13"/>
        <v>1</v>
      </c>
    </row>
    <row r="83" spans="2:2" ht="12.9" customHeight="1" x14ac:dyDescent="0.2">
      <c r="B83" s="61" t="s">
        <v>119</v>
      </c>
    </row>
  </sheetData>
  <sheetProtection algorithmName="SHA-512" hashValue="D/EavaSMECPPXEqZJski3FfcZ5O+E2cMb5v9BiIvqehXYgTqHUXKzsHDJC7jWek9euspdnpJWQ1GRDkiW3ms4w==" saltValue="XbKyCL5Kya+pq5AXiGQTG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9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2" style="3" customWidth="1"/>
    <col min="3" max="3" width="12.28515625" style="3" customWidth="1"/>
    <col min="4" max="4" width="13.85546875" style="3" customWidth="1"/>
    <col min="5" max="6" width="16.28515625" style="3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2.9" customHeight="1" x14ac:dyDescent="0.25">
      <c r="B2" s="26" t="s">
        <v>62</v>
      </c>
    </row>
    <row r="4" spans="2:6" ht="30" customHeight="1" x14ac:dyDescent="0.2">
      <c r="B4" s="62" t="s">
        <v>56</v>
      </c>
      <c r="C4" s="62"/>
      <c r="D4" s="62" t="s">
        <v>108</v>
      </c>
      <c r="E4" s="62"/>
      <c r="F4" s="62"/>
    </row>
    <row r="5" spans="2:6" ht="30" customHeight="1" x14ac:dyDescent="0.2">
      <c r="B5" s="25" t="s">
        <v>0</v>
      </c>
      <c r="C5" s="25" t="s">
        <v>1</v>
      </c>
      <c r="D5" s="25" t="s">
        <v>63</v>
      </c>
      <c r="E5" s="25" t="s">
        <v>64</v>
      </c>
      <c r="F5" s="25" t="s">
        <v>116</v>
      </c>
    </row>
    <row r="6" spans="2:6" ht="12.9" customHeight="1" x14ac:dyDescent="0.2">
      <c r="B6" s="2" t="s">
        <v>2</v>
      </c>
      <c r="C6" s="2" t="s">
        <v>17</v>
      </c>
      <c r="D6" s="10">
        <v>1031013</v>
      </c>
      <c r="E6" s="10">
        <v>5020354</v>
      </c>
      <c r="F6" s="10">
        <f>E6/' 2014.'!$O$1</f>
        <v>666315.48211560154</v>
      </c>
    </row>
    <row r="7" spans="2:6" ht="12.9" customHeight="1" x14ac:dyDescent="0.2">
      <c r="B7" s="2" t="s">
        <v>3</v>
      </c>
      <c r="C7" s="2" t="s">
        <v>18</v>
      </c>
      <c r="D7" s="10">
        <v>776608</v>
      </c>
      <c r="E7" s="10">
        <v>3912055</v>
      </c>
      <c r="F7" s="10">
        <f>E7/' 2014.'!$O$1</f>
        <v>519218.92627247988</v>
      </c>
    </row>
    <row r="8" spans="2:6" ht="12.9" customHeight="1" x14ac:dyDescent="0.2">
      <c r="B8" s="2" t="s">
        <v>4</v>
      </c>
      <c r="C8" s="2" t="s">
        <v>19</v>
      </c>
      <c r="D8" s="10">
        <v>812970</v>
      </c>
      <c r="E8" s="10">
        <v>214790</v>
      </c>
      <c r="F8" s="10">
        <f>E8/' 2014.'!$O$1</f>
        <v>28507.53201937753</v>
      </c>
    </row>
    <row r="9" spans="2:6" ht="12.9" customHeight="1" x14ac:dyDescent="0.2">
      <c r="B9" s="2" t="s">
        <v>5</v>
      </c>
      <c r="C9" s="2" t="s">
        <v>20</v>
      </c>
      <c r="D9" s="10">
        <v>1542870</v>
      </c>
      <c r="E9" s="10">
        <v>1553328</v>
      </c>
      <c r="F9" s="10">
        <f>E9/' 2014.'!$O$1</f>
        <v>206162.05454907424</v>
      </c>
    </row>
    <row r="10" spans="2:6" ht="12.9" customHeight="1" x14ac:dyDescent="0.2">
      <c r="B10" s="2" t="s">
        <v>6</v>
      </c>
      <c r="C10" s="2" t="s">
        <v>21</v>
      </c>
      <c r="D10" s="10">
        <v>60247640</v>
      </c>
      <c r="E10" s="10">
        <v>1480072</v>
      </c>
      <c r="F10" s="10">
        <f>E10/' 2014.'!$O$1</f>
        <v>196439.31249585241</v>
      </c>
    </row>
    <row r="11" spans="2:6" ht="12.9" customHeight="1" x14ac:dyDescent="0.2">
      <c r="B11" s="2" t="s">
        <v>7</v>
      </c>
      <c r="C11" s="2" t="s">
        <v>22</v>
      </c>
      <c r="D11" s="10">
        <v>7090000</v>
      </c>
      <c r="E11" s="10">
        <v>368673</v>
      </c>
      <c r="F11" s="10">
        <f>E11/' 2014.'!$O$1</f>
        <v>48931.315946645431</v>
      </c>
    </row>
    <row r="12" spans="2:6" ht="12.9" customHeight="1" x14ac:dyDescent="0.2">
      <c r="B12" s="2" t="s">
        <v>8</v>
      </c>
      <c r="C12" s="2" t="s">
        <v>23</v>
      </c>
      <c r="D12" s="10">
        <v>2122150</v>
      </c>
      <c r="E12" s="10">
        <v>1907790</v>
      </c>
      <c r="F12" s="10">
        <f>E12/' 2014.'!$O$1</f>
        <v>253207.24666533942</v>
      </c>
    </row>
    <row r="13" spans="2:6" ht="12.9" customHeight="1" x14ac:dyDescent="0.2">
      <c r="B13" s="2" t="s">
        <v>9</v>
      </c>
      <c r="C13" s="2" t="s">
        <v>24</v>
      </c>
      <c r="D13" s="10">
        <v>4203360</v>
      </c>
      <c r="E13" s="10">
        <v>3565212</v>
      </c>
      <c r="F13" s="10">
        <f>E13/' 2014.'!$O$1</f>
        <v>473184.94923352578</v>
      </c>
    </row>
    <row r="14" spans="2:6" ht="12.9" customHeight="1" x14ac:dyDescent="0.2">
      <c r="B14" s="2" t="s">
        <v>10</v>
      </c>
      <c r="C14" s="2" t="s">
        <v>25</v>
      </c>
      <c r="D14" s="10">
        <v>9353215</v>
      </c>
      <c r="E14" s="10">
        <v>57303773</v>
      </c>
      <c r="F14" s="10">
        <f>E14/' 2014.'!$O$1</f>
        <v>7605517.6853142204</v>
      </c>
    </row>
    <row r="15" spans="2:6" ht="12.9" customHeight="1" x14ac:dyDescent="0.2">
      <c r="B15" s="2" t="s">
        <v>11</v>
      </c>
      <c r="C15" s="2" t="s">
        <v>26</v>
      </c>
      <c r="D15" s="10">
        <v>886827</v>
      </c>
      <c r="E15" s="10">
        <v>8043675</v>
      </c>
      <c r="F15" s="10">
        <f>E15/' 2014.'!$O$1</f>
        <v>1067579.1359745171</v>
      </c>
    </row>
    <row r="16" spans="2:6" ht="12.9" customHeight="1" x14ac:dyDescent="0.2">
      <c r="B16" s="2" t="s">
        <v>12</v>
      </c>
      <c r="C16" s="2" t="s">
        <v>27</v>
      </c>
      <c r="D16" s="10">
        <v>16134610</v>
      </c>
      <c r="E16" s="10">
        <v>89305596</v>
      </c>
      <c r="F16" s="10">
        <f>E16/' 2014.'!$O$1</f>
        <v>11852889.508261994</v>
      </c>
    </row>
    <row r="17" spans="2:6" ht="12.9" customHeight="1" x14ac:dyDescent="0.2">
      <c r="B17" s="2" t="s">
        <v>13</v>
      </c>
      <c r="C17" s="2" t="s">
        <v>28</v>
      </c>
      <c r="D17" s="10">
        <v>1323360</v>
      </c>
      <c r="E17" s="10">
        <v>80204</v>
      </c>
      <c r="F17" s="10">
        <f>E17/' 2014.'!$O$1</f>
        <v>10644.900126086668</v>
      </c>
    </row>
    <row r="18" spans="2:6" ht="12.9" customHeight="1" x14ac:dyDescent="0.2">
      <c r="B18" s="2" t="s">
        <v>14</v>
      </c>
      <c r="C18" s="2" t="s">
        <v>29</v>
      </c>
      <c r="D18" s="10">
        <v>1846276</v>
      </c>
      <c r="E18" s="10">
        <v>7015395</v>
      </c>
      <c r="F18" s="10">
        <f>E18/' 2014.'!$O$1</f>
        <v>931102.92653792549</v>
      </c>
    </row>
    <row r="19" spans="2:6" ht="12.9" customHeight="1" x14ac:dyDescent="0.2">
      <c r="B19" s="2" t="s">
        <v>15</v>
      </c>
      <c r="C19" s="2" t="s">
        <v>30</v>
      </c>
      <c r="D19" s="10">
        <v>113454371</v>
      </c>
      <c r="E19" s="10">
        <v>858822795</v>
      </c>
      <c r="F19" s="10">
        <f>E19/' 2014.'!$O$1</f>
        <v>113985373.28289866</v>
      </c>
    </row>
    <row r="20" spans="2:6" ht="12.9" customHeight="1" x14ac:dyDescent="0.2">
      <c r="B20" s="2" t="s">
        <v>16</v>
      </c>
      <c r="C20" s="2" t="s">
        <v>31</v>
      </c>
      <c r="D20" s="10">
        <v>897670</v>
      </c>
      <c r="E20" s="10">
        <v>1475598</v>
      </c>
      <c r="F20" s="10">
        <f>E20/' 2014.'!$O$1</f>
        <v>195845.51065100537</v>
      </c>
    </row>
    <row r="21" spans="2:6" s="9" customFormat="1" ht="12.9" customHeight="1" x14ac:dyDescent="0.2">
      <c r="B21" s="15" t="s">
        <v>32</v>
      </c>
      <c r="C21" s="16"/>
      <c r="D21" s="16"/>
      <c r="E21" s="17">
        <f>SUM(E6:E20)</f>
        <v>1040069310</v>
      </c>
      <c r="F21" s="17">
        <f>E21/' 2014.'!$O$1</f>
        <v>138040919.76906231</v>
      </c>
    </row>
    <row r="22" spans="2:6" ht="12.9" customHeight="1" x14ac:dyDescent="0.2">
      <c r="B22" s="18" t="s">
        <v>115</v>
      </c>
      <c r="C22" s="6"/>
      <c r="D22" s="6"/>
      <c r="E22" s="7">
        <f>+E21/1000000</f>
        <v>1040.0693100000001</v>
      </c>
      <c r="F22" s="7">
        <f>E22/' 2014.'!$O$1</f>
        <v>138.04091976906233</v>
      </c>
    </row>
    <row r="23" spans="2:6" ht="12.9" customHeight="1" x14ac:dyDescent="0.2">
      <c r="B23" s="11"/>
    </row>
    <row r="24" spans="2:6" ht="12.9" customHeight="1" x14ac:dyDescent="0.2">
      <c r="B24" s="11"/>
    </row>
    <row r="25" spans="2:6" ht="12.9" customHeight="1" x14ac:dyDescent="0.25">
      <c r="B25" s="27" t="s">
        <v>65</v>
      </c>
    </row>
    <row r="26" spans="2:6" ht="12.9" customHeight="1" x14ac:dyDescent="0.2">
      <c r="B26" s="20"/>
    </row>
    <row r="27" spans="2:6" ht="30" customHeight="1" x14ac:dyDescent="0.2">
      <c r="B27" s="62" t="s">
        <v>56</v>
      </c>
      <c r="C27" s="62"/>
      <c r="D27" s="62" t="s">
        <v>109</v>
      </c>
      <c r="E27" s="62"/>
      <c r="F27" s="62"/>
    </row>
    <row r="28" spans="2:6" ht="30" customHeight="1" x14ac:dyDescent="0.2">
      <c r="B28" s="25" t="s">
        <v>0</v>
      </c>
      <c r="C28" s="25" t="s">
        <v>1</v>
      </c>
      <c r="D28" s="25" t="s">
        <v>63</v>
      </c>
      <c r="E28" s="25" t="s">
        <v>64</v>
      </c>
      <c r="F28" s="25" t="s">
        <v>116</v>
      </c>
    </row>
    <row r="29" spans="2:6" ht="12.9" customHeight="1" x14ac:dyDescent="0.2">
      <c r="B29" s="2" t="s">
        <v>2</v>
      </c>
      <c r="C29" s="2" t="s">
        <v>17</v>
      </c>
      <c r="D29" s="10">
        <v>281197</v>
      </c>
      <c r="E29" s="10">
        <v>1380418</v>
      </c>
      <c r="F29" s="10">
        <f>E29/' 2014.'!$O$1</f>
        <v>183212.95374610127</v>
      </c>
    </row>
    <row r="30" spans="2:6" ht="12.9" customHeight="1" x14ac:dyDescent="0.2">
      <c r="B30" s="2">
        <v>124</v>
      </c>
      <c r="C30" s="2" t="s">
        <v>18</v>
      </c>
      <c r="D30" s="10">
        <v>272423</v>
      </c>
      <c r="E30" s="10">
        <v>1389748</v>
      </c>
      <c r="F30" s="10">
        <f>E30/' 2014.'!$O$1</f>
        <v>184451.25754860972</v>
      </c>
    </row>
    <row r="31" spans="2:6" ht="12.9" customHeight="1" x14ac:dyDescent="0.2">
      <c r="B31" s="2" t="s">
        <v>4</v>
      </c>
      <c r="C31" s="2" t="s">
        <v>19</v>
      </c>
      <c r="D31" s="10">
        <v>290420</v>
      </c>
      <c r="E31" s="10">
        <v>80781</v>
      </c>
      <c r="F31" s="10">
        <f>E31/' 2014.'!$O$1</f>
        <v>10721.481186541907</v>
      </c>
    </row>
    <row r="32" spans="2:6" ht="12.9" customHeight="1" x14ac:dyDescent="0.2">
      <c r="B32" s="2" t="s">
        <v>5</v>
      </c>
      <c r="C32" s="2" t="s">
        <v>20</v>
      </c>
      <c r="D32" s="10">
        <v>1449145</v>
      </c>
      <c r="E32" s="10">
        <v>1464501</v>
      </c>
      <c r="F32" s="10">
        <f>E32/' 2014.'!$O$1</f>
        <v>194372.68564602826</v>
      </c>
    </row>
    <row r="33" spans="2:6" ht="12.9" customHeight="1" x14ac:dyDescent="0.2">
      <c r="B33" s="2" t="s">
        <v>6</v>
      </c>
      <c r="C33" s="2" t="s">
        <v>21</v>
      </c>
      <c r="D33" s="10">
        <v>50281490</v>
      </c>
      <c r="E33" s="10">
        <v>1281190</v>
      </c>
      <c r="F33" s="10">
        <f>E33/' 2014.'!$O$1</f>
        <v>170043.13491273473</v>
      </c>
    </row>
    <row r="34" spans="2:6" ht="12.9" customHeight="1" x14ac:dyDescent="0.2">
      <c r="B34" s="2" t="s">
        <v>7</v>
      </c>
      <c r="C34" s="2" t="s">
        <v>22</v>
      </c>
      <c r="D34" s="10">
        <v>1318000</v>
      </c>
      <c r="E34" s="10">
        <v>70517</v>
      </c>
      <c r="F34" s="10">
        <f>E34/' 2014.'!$O$1</f>
        <v>9359.2142809741854</v>
      </c>
    </row>
    <row r="35" spans="2:6" ht="12.9" customHeight="1" x14ac:dyDescent="0.2">
      <c r="B35" s="2" t="s">
        <v>8</v>
      </c>
      <c r="C35" s="2" t="s">
        <v>23</v>
      </c>
      <c r="D35" s="10">
        <v>827900</v>
      </c>
      <c r="E35" s="10">
        <v>752894</v>
      </c>
      <c r="F35" s="10">
        <f>E35/' 2014.'!$O$1</f>
        <v>99926.206118521455</v>
      </c>
    </row>
    <row r="36" spans="2:6" ht="12.9" customHeight="1" x14ac:dyDescent="0.2">
      <c r="B36" s="2" t="s">
        <v>9</v>
      </c>
      <c r="C36" s="2" t="s">
        <v>24</v>
      </c>
      <c r="D36" s="10">
        <v>2282870</v>
      </c>
      <c r="E36" s="10">
        <v>1947882</v>
      </c>
      <c r="F36" s="10">
        <f>E36/' 2014.'!$O$1</f>
        <v>258528.36950029861</v>
      </c>
    </row>
    <row r="37" spans="2:6" ht="12.9" customHeight="1" x14ac:dyDescent="0.2">
      <c r="B37" s="2" t="s">
        <v>10</v>
      </c>
      <c r="C37" s="2" t="s">
        <v>25</v>
      </c>
      <c r="D37" s="10">
        <v>1917045</v>
      </c>
      <c r="E37" s="10">
        <v>11786737</v>
      </c>
      <c r="F37" s="10">
        <f>E37/' 2014.'!$O$1</f>
        <v>1564368.8366845842</v>
      </c>
    </row>
    <row r="38" spans="2:6" ht="12.9" customHeight="1" x14ac:dyDescent="0.2">
      <c r="B38" s="2" t="s">
        <v>11</v>
      </c>
      <c r="C38" s="2" t="s">
        <v>26</v>
      </c>
      <c r="D38" s="10">
        <v>421769</v>
      </c>
      <c r="E38" s="10">
        <v>3866893</v>
      </c>
      <c r="F38" s="10">
        <f>E38/' 2014.'!$O$1</f>
        <v>513224.89879885857</v>
      </c>
    </row>
    <row r="39" spans="2:6" ht="12.9" customHeight="1" x14ac:dyDescent="0.2">
      <c r="B39" s="2" t="s">
        <v>12</v>
      </c>
      <c r="C39" s="2" t="s">
        <v>27</v>
      </c>
      <c r="D39" s="10">
        <v>2325477</v>
      </c>
      <c r="E39" s="10">
        <v>12965563</v>
      </c>
      <c r="F39" s="10">
        <f>E39/' 2014.'!$O$1</f>
        <v>1720825.9340367641</v>
      </c>
    </row>
    <row r="40" spans="2:6" ht="12.9" customHeight="1" x14ac:dyDescent="0.2">
      <c r="B40" s="2" t="s">
        <v>13</v>
      </c>
      <c r="C40" s="2" t="s">
        <v>28</v>
      </c>
      <c r="D40" s="10">
        <v>640400</v>
      </c>
      <c r="E40" s="10">
        <v>44053</v>
      </c>
      <c r="F40" s="10">
        <f>E40/' 2014.'!$O$1</f>
        <v>5846.8378790895213</v>
      </c>
    </row>
    <row r="41" spans="2:6" ht="12.9" customHeight="1" x14ac:dyDescent="0.2">
      <c r="B41" s="2" t="s">
        <v>14</v>
      </c>
      <c r="C41" s="2" t="s">
        <v>29</v>
      </c>
      <c r="D41" s="10">
        <v>1554425</v>
      </c>
      <c r="E41" s="10">
        <v>6099870</v>
      </c>
      <c r="F41" s="10">
        <f>E41/' 2014.'!$O$1</f>
        <v>809591.87736412499</v>
      </c>
    </row>
    <row r="42" spans="2:6" ht="12.9" customHeight="1" x14ac:dyDescent="0.2">
      <c r="B42" s="2" t="s">
        <v>15</v>
      </c>
      <c r="C42" s="2" t="s">
        <v>30</v>
      </c>
      <c r="D42" s="10">
        <v>56540061</v>
      </c>
      <c r="E42" s="10">
        <v>431732818</v>
      </c>
      <c r="F42" s="10">
        <f>E42/' 2014.'!$O$1</f>
        <v>57300792.089720614</v>
      </c>
    </row>
    <row r="43" spans="2:6" ht="12.9" customHeight="1" x14ac:dyDescent="0.2">
      <c r="B43" s="2" t="s">
        <v>16</v>
      </c>
      <c r="C43" s="2" t="s">
        <v>31</v>
      </c>
      <c r="D43" s="10">
        <v>792480</v>
      </c>
      <c r="E43" s="10">
        <v>1295976</v>
      </c>
      <c r="F43" s="10">
        <f>E43/' 2014.'!$O$1</f>
        <v>172005.57435795342</v>
      </c>
    </row>
    <row r="44" spans="2:6" s="9" customFormat="1" ht="12.9" customHeight="1" x14ac:dyDescent="0.2">
      <c r="B44" s="16" t="s">
        <v>32</v>
      </c>
      <c r="C44" s="16"/>
      <c r="D44" s="17"/>
      <c r="E44" s="17">
        <f>SUM(E29:E43)</f>
        <v>476159841</v>
      </c>
      <c r="F44" s="17">
        <f>E44/' 2014.'!$O$1</f>
        <v>63197271.3517818</v>
      </c>
    </row>
    <row r="45" spans="2:6" ht="12.9" customHeight="1" x14ac:dyDescent="0.2">
      <c r="B45" s="18" t="s">
        <v>115</v>
      </c>
      <c r="C45" s="6"/>
      <c r="D45" s="6"/>
      <c r="E45" s="7">
        <f>+E44/1000000</f>
        <v>476.15984099999997</v>
      </c>
      <c r="F45" s="7">
        <f>E45/' 2014.'!$O$1</f>
        <v>63.197271351781794</v>
      </c>
    </row>
    <row r="48" spans="2:6" ht="12.9" customHeight="1" x14ac:dyDescent="0.25">
      <c r="B48" s="28" t="s">
        <v>66</v>
      </c>
    </row>
    <row r="49" spans="2:6" ht="12.9" customHeight="1" x14ac:dyDescent="0.2">
      <c r="B49" s="19"/>
    </row>
    <row r="50" spans="2:6" ht="30" customHeight="1" x14ac:dyDescent="0.2">
      <c r="B50" s="62" t="s">
        <v>56</v>
      </c>
      <c r="C50" s="62"/>
      <c r="D50" s="62" t="s">
        <v>108</v>
      </c>
      <c r="E50" s="62"/>
      <c r="F50" s="62"/>
    </row>
    <row r="51" spans="2:6" ht="30" customHeight="1" x14ac:dyDescent="0.2">
      <c r="B51" s="25" t="s">
        <v>0</v>
      </c>
      <c r="C51" s="25" t="s">
        <v>1</v>
      </c>
      <c r="D51" s="25" t="s">
        <v>63</v>
      </c>
      <c r="E51" s="25" t="s">
        <v>64</v>
      </c>
      <c r="F51" s="25" t="s">
        <v>116</v>
      </c>
    </row>
    <row r="52" spans="2:6" ht="12.9" customHeight="1" x14ac:dyDescent="0.2">
      <c r="B52" s="2" t="s">
        <v>2</v>
      </c>
      <c r="C52" s="2" t="s">
        <v>17</v>
      </c>
      <c r="D52" s="10">
        <v>0</v>
      </c>
      <c r="E52" s="10">
        <v>0</v>
      </c>
      <c r="F52" s="10">
        <f>E52/' 2014.'!$O$1</f>
        <v>0</v>
      </c>
    </row>
    <row r="53" spans="2:6" ht="12.9" customHeight="1" x14ac:dyDescent="0.2">
      <c r="B53" s="2">
        <v>124</v>
      </c>
      <c r="C53" s="2" t="s">
        <v>18</v>
      </c>
      <c r="D53" s="10">
        <v>0</v>
      </c>
      <c r="E53" s="10">
        <v>0</v>
      </c>
      <c r="F53" s="10">
        <f>E53/' 2014.'!$O$1</f>
        <v>0</v>
      </c>
    </row>
    <row r="54" spans="2:6" ht="12.9" customHeight="1" x14ac:dyDescent="0.2">
      <c r="B54" s="2" t="s">
        <v>4</v>
      </c>
      <c r="C54" s="2" t="s">
        <v>19</v>
      </c>
      <c r="D54" s="10">
        <v>0</v>
      </c>
      <c r="E54" s="10">
        <v>0</v>
      </c>
      <c r="F54" s="10">
        <f>E54/' 2014.'!$O$1</f>
        <v>0</v>
      </c>
    </row>
    <row r="55" spans="2:6" ht="12.9" customHeight="1" x14ac:dyDescent="0.2">
      <c r="B55" s="2" t="s">
        <v>5</v>
      </c>
      <c r="C55" s="2" t="s">
        <v>20</v>
      </c>
      <c r="D55" s="10">
        <v>0</v>
      </c>
      <c r="E55" s="10">
        <v>0</v>
      </c>
      <c r="F55" s="10">
        <f>E55/' 2014.'!$O$1</f>
        <v>0</v>
      </c>
    </row>
    <row r="56" spans="2:6" ht="12.9" customHeight="1" x14ac:dyDescent="0.2">
      <c r="B56" s="2" t="s">
        <v>6</v>
      </c>
      <c r="C56" s="2" t="s">
        <v>21</v>
      </c>
      <c r="D56" s="10">
        <v>0</v>
      </c>
      <c r="E56" s="10">
        <v>0</v>
      </c>
      <c r="F56" s="10">
        <f>E56/' 2014.'!$O$1</f>
        <v>0</v>
      </c>
    </row>
    <row r="57" spans="2:6" ht="12.9" customHeight="1" x14ac:dyDescent="0.2">
      <c r="B57" s="2" t="s">
        <v>7</v>
      </c>
      <c r="C57" s="2" t="s">
        <v>22</v>
      </c>
      <c r="D57" s="10">
        <v>0</v>
      </c>
      <c r="E57" s="10">
        <v>0</v>
      </c>
      <c r="F57" s="10">
        <f>E57/' 2014.'!$O$1</f>
        <v>0</v>
      </c>
    </row>
    <row r="58" spans="2:6" ht="12.9" customHeight="1" x14ac:dyDescent="0.2">
      <c r="B58" s="2" t="s">
        <v>8</v>
      </c>
      <c r="C58" s="2" t="s">
        <v>23</v>
      </c>
      <c r="D58" s="10">
        <v>0</v>
      </c>
      <c r="E58" s="10">
        <v>0</v>
      </c>
      <c r="F58" s="10">
        <f>E58/' 2014.'!$O$1</f>
        <v>0</v>
      </c>
    </row>
    <row r="59" spans="2:6" ht="12.9" customHeight="1" x14ac:dyDescent="0.2">
      <c r="B59" s="2" t="s">
        <v>9</v>
      </c>
      <c r="C59" s="2" t="s">
        <v>24</v>
      </c>
      <c r="D59" s="10">
        <v>0</v>
      </c>
      <c r="E59" s="10">
        <v>0</v>
      </c>
      <c r="F59" s="10">
        <f>E59/' 2014.'!$O$1</f>
        <v>0</v>
      </c>
    </row>
    <row r="60" spans="2:6" ht="12.9" customHeight="1" x14ac:dyDescent="0.2">
      <c r="B60" s="2" t="s">
        <v>10</v>
      </c>
      <c r="C60" s="2" t="s">
        <v>25</v>
      </c>
      <c r="D60" s="10">
        <v>0</v>
      </c>
      <c r="E60" s="10">
        <v>0</v>
      </c>
      <c r="F60" s="10">
        <f>E60/' 2014.'!$O$1</f>
        <v>0</v>
      </c>
    </row>
    <row r="61" spans="2:6" ht="12.9" customHeight="1" x14ac:dyDescent="0.2">
      <c r="B61" s="2" t="s">
        <v>11</v>
      </c>
      <c r="C61" s="2" t="s">
        <v>26</v>
      </c>
      <c r="D61" s="10">
        <v>0</v>
      </c>
      <c r="E61" s="10">
        <v>0</v>
      </c>
      <c r="F61" s="10">
        <f>E61/' 2014.'!$O$1</f>
        <v>0</v>
      </c>
    </row>
    <row r="62" spans="2:6" ht="12.9" customHeight="1" x14ac:dyDescent="0.2">
      <c r="B62" s="2" t="s">
        <v>12</v>
      </c>
      <c r="C62" s="2" t="s">
        <v>27</v>
      </c>
      <c r="D62" s="10">
        <v>260</v>
      </c>
      <c r="E62" s="10">
        <v>1381</v>
      </c>
      <c r="F62" s="10">
        <f>E62/' 2014.'!$O$1</f>
        <v>183.29019842059856</v>
      </c>
    </row>
    <row r="63" spans="2:6" ht="12.9" customHeight="1" x14ac:dyDescent="0.2">
      <c r="B63" s="2" t="s">
        <v>13</v>
      </c>
      <c r="C63" s="2" t="s">
        <v>28</v>
      </c>
      <c r="D63" s="10">
        <v>0</v>
      </c>
      <c r="E63" s="10">
        <v>0</v>
      </c>
      <c r="F63" s="10">
        <f>E63/' 2014.'!$O$1</f>
        <v>0</v>
      </c>
    </row>
    <row r="64" spans="2:6" ht="12.9" customHeight="1" x14ac:dyDescent="0.2">
      <c r="B64" s="2" t="s">
        <v>14</v>
      </c>
      <c r="C64" s="2" t="s">
        <v>29</v>
      </c>
      <c r="D64" s="10">
        <v>0</v>
      </c>
      <c r="E64" s="10">
        <v>0</v>
      </c>
      <c r="F64" s="10">
        <f>E64/' 2014.'!$O$1</f>
        <v>0</v>
      </c>
    </row>
    <row r="65" spans="2:6" ht="12.9" customHeight="1" x14ac:dyDescent="0.2">
      <c r="B65" s="2" t="s">
        <v>15</v>
      </c>
      <c r="C65" s="2" t="s">
        <v>30</v>
      </c>
      <c r="D65" s="10">
        <v>0</v>
      </c>
      <c r="E65" s="10">
        <v>0</v>
      </c>
      <c r="F65" s="10">
        <f>E65/' 2014.'!$O$1</f>
        <v>0</v>
      </c>
    </row>
    <row r="66" spans="2:6" ht="12.9" customHeight="1" x14ac:dyDescent="0.2">
      <c r="B66" s="2" t="s">
        <v>16</v>
      </c>
      <c r="C66" s="2" t="s">
        <v>31</v>
      </c>
      <c r="D66" s="10">
        <v>0</v>
      </c>
      <c r="E66" s="10">
        <v>0</v>
      </c>
      <c r="F66" s="10">
        <f>E66/' 2014.'!$O$1</f>
        <v>0</v>
      </c>
    </row>
    <row r="67" spans="2:6" s="9" customFormat="1" ht="12.9" customHeight="1" x14ac:dyDescent="0.2">
      <c r="B67" s="15" t="s">
        <v>32</v>
      </c>
      <c r="C67" s="16"/>
      <c r="D67" s="17"/>
      <c r="E67" s="17">
        <f>SUM(E52:E66)</f>
        <v>1381</v>
      </c>
      <c r="F67" s="17">
        <f>E67/' 2014.'!$O$1</f>
        <v>183.29019842059856</v>
      </c>
    </row>
    <row r="68" spans="2:6" ht="12.9" customHeight="1" x14ac:dyDescent="0.2">
      <c r="B68" s="18" t="s">
        <v>115</v>
      </c>
      <c r="C68" s="6"/>
      <c r="D68" s="23"/>
      <c r="E68" s="7">
        <f>+E67/1000000</f>
        <v>1.3810000000000001E-3</v>
      </c>
      <c r="F68" s="7">
        <f>E68/' 2014.'!$O$1</f>
        <v>1.8329019842059857E-4</v>
      </c>
    </row>
    <row r="69" spans="2:6" ht="12.9" customHeight="1" x14ac:dyDescent="0.2">
      <c r="B69" s="11"/>
      <c r="D69" s="10"/>
      <c r="E69" s="10"/>
      <c r="F69" s="10"/>
    </row>
    <row r="70" spans="2:6" ht="12.9" customHeight="1" x14ac:dyDescent="0.2">
      <c r="B70" s="11"/>
      <c r="D70" s="10"/>
      <c r="E70" s="10"/>
      <c r="F70" s="10"/>
    </row>
    <row r="71" spans="2:6" ht="12.9" customHeight="1" x14ac:dyDescent="0.25">
      <c r="B71" s="27" t="s">
        <v>67</v>
      </c>
      <c r="D71" s="10"/>
      <c r="E71" s="10"/>
      <c r="F71" s="10"/>
    </row>
    <row r="72" spans="2:6" ht="12.9" customHeight="1" x14ac:dyDescent="0.25">
      <c r="B72" s="31" t="s">
        <v>114</v>
      </c>
      <c r="D72" s="10"/>
      <c r="E72" s="10"/>
      <c r="F72" s="10"/>
    </row>
    <row r="73" spans="2:6" ht="12.9" customHeight="1" x14ac:dyDescent="0.2">
      <c r="B73" s="11"/>
      <c r="D73" s="10"/>
      <c r="E73" s="10"/>
      <c r="F73" s="10"/>
    </row>
    <row r="74" spans="2:6" ht="12.9" customHeight="1" x14ac:dyDescent="0.2">
      <c r="B74" s="25"/>
      <c r="C74" s="25"/>
      <c r="D74" s="25"/>
      <c r="E74" s="25" t="s">
        <v>64</v>
      </c>
      <c r="F74" s="25" t="s">
        <v>116</v>
      </c>
    </row>
    <row r="75" spans="2:6" ht="12.9" customHeight="1" x14ac:dyDescent="0.2">
      <c r="B75" s="29" t="s">
        <v>36</v>
      </c>
      <c r="C75" s="29"/>
      <c r="D75" s="29"/>
      <c r="E75" s="30">
        <f>+E22+E68</f>
        <v>1040.0706910000001</v>
      </c>
      <c r="F75" s="13">
        <f>E75/' 2014.'!$O$1</f>
        <v>138.04110305926073</v>
      </c>
    </row>
    <row r="76" spans="2:6" ht="12.9" customHeight="1" x14ac:dyDescent="0.2">
      <c r="B76" s="4" t="s">
        <v>37</v>
      </c>
      <c r="C76" s="4"/>
      <c r="D76" s="4"/>
      <c r="E76" s="5">
        <f>+E45</f>
        <v>476.15984099999997</v>
      </c>
      <c r="F76" s="5">
        <f>E76/' 2014.'!$O$1</f>
        <v>63.197271351781794</v>
      </c>
    </row>
    <row r="77" spans="2:6" ht="12.9" customHeight="1" x14ac:dyDescent="0.2">
      <c r="E77" s="12"/>
      <c r="F77" s="12"/>
    </row>
    <row r="78" spans="2:6" ht="12.9" customHeight="1" x14ac:dyDescent="0.2">
      <c r="E78" s="12"/>
      <c r="F78" s="12"/>
    </row>
    <row r="79" spans="2:6" ht="12.9" customHeight="1" x14ac:dyDescent="0.2">
      <c r="B79" s="61" t="s">
        <v>119</v>
      </c>
    </row>
  </sheetData>
  <mergeCells count="6">
    <mergeCell ref="B4:C4"/>
    <mergeCell ref="B27:C27"/>
    <mergeCell ref="B50:C50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ignoredErrors>
    <ignoredError sqref="B6:B20 B29 B31:B43 B52 B54:B6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2" style="3" customWidth="1"/>
    <col min="3" max="3" width="12.28515625" style="3" customWidth="1"/>
    <col min="4" max="4" width="13.85546875" style="3" customWidth="1"/>
    <col min="5" max="6" width="15.28515625" style="3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5.6" x14ac:dyDescent="0.3">
      <c r="B2" s="26" t="s">
        <v>68</v>
      </c>
      <c r="C2" s="8"/>
    </row>
    <row r="3" spans="2:6" ht="12.9" customHeight="1" x14ac:dyDescent="0.2">
      <c r="B3" s="19"/>
    </row>
    <row r="4" spans="2:6" ht="30" customHeight="1" x14ac:dyDescent="0.2">
      <c r="B4" s="62" t="s">
        <v>56</v>
      </c>
      <c r="C4" s="62"/>
      <c r="D4" s="62" t="s">
        <v>108</v>
      </c>
      <c r="E4" s="62"/>
      <c r="F4" s="62"/>
    </row>
    <row r="5" spans="2:6" ht="30" customHeight="1" x14ac:dyDescent="0.2">
      <c r="B5" s="25" t="s">
        <v>0</v>
      </c>
      <c r="C5" s="25" t="s">
        <v>1</v>
      </c>
      <c r="D5" s="25" t="s">
        <v>63</v>
      </c>
      <c r="E5" s="25" t="s">
        <v>64</v>
      </c>
      <c r="F5" s="25" t="s">
        <v>116</v>
      </c>
    </row>
    <row r="6" spans="2:6" ht="12.9" customHeight="1" x14ac:dyDescent="0.2">
      <c r="B6" s="2" t="s">
        <v>2</v>
      </c>
      <c r="C6" s="2" t="s">
        <v>17</v>
      </c>
      <c r="D6" s="10">
        <v>959970</v>
      </c>
      <c r="E6" s="10">
        <v>4736731</v>
      </c>
      <c r="F6" s="10">
        <f>E6/' 2014.'!$O$1</f>
        <v>628672.24102462002</v>
      </c>
    </row>
    <row r="7" spans="2:6" ht="12.9" customHeight="1" x14ac:dyDescent="0.2">
      <c r="B7" s="2" t="s">
        <v>3</v>
      </c>
      <c r="C7" s="2" t="s">
        <v>18</v>
      </c>
      <c r="D7" s="10">
        <v>738050</v>
      </c>
      <c r="E7" s="10">
        <v>3670995</v>
      </c>
      <c r="F7" s="10">
        <f>E7/' 2014.'!$O$1</f>
        <v>487224.76607605012</v>
      </c>
    </row>
    <row r="8" spans="2:6" ht="12.9" customHeight="1" x14ac:dyDescent="0.2">
      <c r="B8" s="2" t="s">
        <v>4</v>
      </c>
      <c r="C8" s="2" t="s">
        <v>19</v>
      </c>
      <c r="D8" s="10">
        <v>1591450</v>
      </c>
      <c r="E8" s="10">
        <v>430013</v>
      </c>
      <c r="F8" s="10">
        <f>E8/' 2014.'!$O$1</f>
        <v>57072.533014798588</v>
      </c>
    </row>
    <row r="9" spans="2:6" ht="12.9" customHeight="1" x14ac:dyDescent="0.2">
      <c r="B9" s="2" t="s">
        <v>5</v>
      </c>
      <c r="C9" s="2" t="s">
        <v>20</v>
      </c>
      <c r="D9" s="10">
        <v>1303370</v>
      </c>
      <c r="E9" s="10">
        <v>1322980</v>
      </c>
      <c r="F9" s="10">
        <f>E9/' 2014.'!$O$1</f>
        <v>175589.62107638197</v>
      </c>
    </row>
    <row r="10" spans="2:6" ht="12.9" customHeight="1" x14ac:dyDescent="0.2">
      <c r="B10" s="2" t="s">
        <v>6</v>
      </c>
      <c r="C10" s="2" t="s">
        <v>21</v>
      </c>
      <c r="D10" s="10">
        <v>65010295</v>
      </c>
      <c r="E10" s="10">
        <v>1666180</v>
      </c>
      <c r="F10" s="10">
        <f>E10/' 2014.'!$O$1</f>
        <v>221140.08892428162</v>
      </c>
    </row>
    <row r="11" spans="2:6" ht="12.9" customHeight="1" x14ac:dyDescent="0.2">
      <c r="B11" s="2" t="s">
        <v>7</v>
      </c>
      <c r="C11" s="2" t="s">
        <v>22</v>
      </c>
      <c r="D11" s="10">
        <v>5874200</v>
      </c>
      <c r="E11" s="10">
        <v>310799</v>
      </c>
      <c r="F11" s="10">
        <f>E11/' 2014.'!$O$1</f>
        <v>41250.116132457362</v>
      </c>
    </row>
    <row r="12" spans="2:6" ht="12.9" customHeight="1" x14ac:dyDescent="0.2">
      <c r="B12" s="2" t="s">
        <v>8</v>
      </c>
      <c r="C12" s="2" t="s">
        <v>23</v>
      </c>
      <c r="D12" s="10">
        <v>993650</v>
      </c>
      <c r="E12" s="10">
        <v>889821</v>
      </c>
      <c r="F12" s="10">
        <f>E12/' 2014.'!$O$1</f>
        <v>118099.54210631097</v>
      </c>
    </row>
    <row r="13" spans="2:6" ht="12.9" customHeight="1" x14ac:dyDescent="0.2">
      <c r="B13" s="2" t="s">
        <v>9</v>
      </c>
      <c r="C13" s="2" t="s">
        <v>24</v>
      </c>
      <c r="D13" s="10">
        <v>2236402</v>
      </c>
      <c r="E13" s="10">
        <v>1906352</v>
      </c>
      <c r="F13" s="10">
        <f>E13/' 2014.'!$O$1</f>
        <v>253016.3912668392</v>
      </c>
    </row>
    <row r="14" spans="2:6" ht="12.9" customHeight="1" x14ac:dyDescent="0.2">
      <c r="B14" s="2" t="s">
        <v>10</v>
      </c>
      <c r="C14" s="2" t="s">
        <v>25</v>
      </c>
      <c r="D14" s="10">
        <v>7256375</v>
      </c>
      <c r="E14" s="10">
        <v>44843478</v>
      </c>
      <c r="F14" s="10">
        <f>E14/' 2014.'!$O$1</f>
        <v>5951752.3392394977</v>
      </c>
    </row>
    <row r="15" spans="2:6" ht="12.9" customHeight="1" x14ac:dyDescent="0.2">
      <c r="B15" s="2" t="s">
        <v>11</v>
      </c>
      <c r="C15" s="2" t="s">
        <v>26</v>
      </c>
      <c r="D15" s="10">
        <v>763428</v>
      </c>
      <c r="E15" s="10">
        <v>6843377</v>
      </c>
      <c r="F15" s="10">
        <f>E15/' 2014.'!$O$1</f>
        <v>908272.21448005829</v>
      </c>
    </row>
    <row r="16" spans="2:6" ht="12.9" customHeight="1" x14ac:dyDescent="0.2">
      <c r="B16" s="2" t="s">
        <v>12</v>
      </c>
      <c r="C16" s="2" t="s">
        <v>27</v>
      </c>
      <c r="D16" s="10">
        <v>13519776</v>
      </c>
      <c r="E16" s="10">
        <v>74948710</v>
      </c>
      <c r="F16" s="10">
        <f>E16/' 2014.'!$O$1</f>
        <v>9947403.2782533672</v>
      </c>
    </row>
    <row r="17" spans="2:6" ht="12.9" customHeight="1" x14ac:dyDescent="0.2">
      <c r="B17" s="2" t="s">
        <v>13</v>
      </c>
      <c r="C17" s="2" t="s">
        <v>28</v>
      </c>
      <c r="D17" s="10">
        <v>918200</v>
      </c>
      <c r="E17" s="10">
        <v>56528</v>
      </c>
      <c r="F17" s="10">
        <f>E17/' 2014.'!$O$1</f>
        <v>7502.5549140619814</v>
      </c>
    </row>
    <row r="18" spans="2:6" ht="12.9" customHeight="1" x14ac:dyDescent="0.2">
      <c r="B18" s="2" t="s">
        <v>14</v>
      </c>
      <c r="C18" s="2" t="s">
        <v>29</v>
      </c>
      <c r="D18" s="10">
        <v>1718546</v>
      </c>
      <c r="E18" s="10">
        <v>6554738</v>
      </c>
      <c r="F18" s="10">
        <f>E18/' 2014.'!$O$1</f>
        <v>869963.23578206915</v>
      </c>
    </row>
    <row r="19" spans="2:6" ht="12.9" customHeight="1" x14ac:dyDescent="0.2">
      <c r="B19" s="2" t="s">
        <v>15</v>
      </c>
      <c r="C19" s="2" t="s">
        <v>30</v>
      </c>
      <c r="D19" s="10">
        <v>116944442</v>
      </c>
      <c r="E19" s="10">
        <v>887023877</v>
      </c>
      <c r="F19" s="10">
        <f>E19/' 2014.'!$O$1</f>
        <v>117728300.08626983</v>
      </c>
    </row>
    <row r="20" spans="2:6" ht="12.9" customHeight="1" x14ac:dyDescent="0.2">
      <c r="B20" s="2" t="s">
        <v>16</v>
      </c>
      <c r="C20" s="2" t="s">
        <v>31</v>
      </c>
      <c r="D20" s="10">
        <v>628690</v>
      </c>
      <c r="E20" s="10">
        <v>1022914</v>
      </c>
      <c r="F20" s="10">
        <f>E20/' 2014.'!$O$1</f>
        <v>135764.01884663879</v>
      </c>
    </row>
    <row r="21" spans="2:6" s="9" customFormat="1" ht="12.9" customHeight="1" x14ac:dyDescent="0.2">
      <c r="B21" s="15" t="s">
        <v>32</v>
      </c>
      <c r="C21" s="16"/>
      <c r="D21" s="16"/>
      <c r="E21" s="17">
        <f>SUM(E6:E20)</f>
        <v>1036227493</v>
      </c>
      <c r="F21" s="17">
        <f>E21/' 2014.'!$O$1</f>
        <v>137531023.02740726</v>
      </c>
    </row>
    <row r="22" spans="2:6" ht="12.9" customHeight="1" x14ac:dyDescent="0.2">
      <c r="B22" s="18" t="s">
        <v>115</v>
      </c>
      <c r="C22" s="6"/>
      <c r="D22" s="6"/>
      <c r="E22" s="7">
        <f>+E21/1000000</f>
        <v>1036.2274930000001</v>
      </c>
      <c r="F22" s="7">
        <f>E22/' 2014.'!$O$1</f>
        <v>137.53102302740726</v>
      </c>
    </row>
    <row r="23" spans="2:6" ht="12.9" customHeight="1" x14ac:dyDescent="0.2">
      <c r="B23" s="11"/>
    </row>
    <row r="24" spans="2:6" ht="12.9" customHeight="1" x14ac:dyDescent="0.2">
      <c r="B24" s="11"/>
    </row>
    <row r="25" spans="2:6" ht="12.9" customHeight="1" x14ac:dyDescent="0.25">
      <c r="B25" s="27" t="s">
        <v>78</v>
      </c>
    </row>
    <row r="26" spans="2:6" ht="12.9" customHeight="1" x14ac:dyDescent="0.2">
      <c r="B26" s="20"/>
    </row>
    <row r="27" spans="2:6" ht="30" customHeight="1" x14ac:dyDescent="0.2">
      <c r="B27" s="62" t="s">
        <v>56</v>
      </c>
      <c r="C27" s="62"/>
      <c r="D27" s="62" t="s">
        <v>109</v>
      </c>
      <c r="E27" s="62"/>
      <c r="F27" s="62"/>
    </row>
    <row r="28" spans="2:6" ht="30" customHeight="1" x14ac:dyDescent="0.2">
      <c r="B28" s="25" t="s">
        <v>0</v>
      </c>
      <c r="C28" s="25" t="s">
        <v>1</v>
      </c>
      <c r="D28" s="25" t="s">
        <v>63</v>
      </c>
      <c r="E28" s="25" t="s">
        <v>64</v>
      </c>
      <c r="F28" s="25" t="s">
        <v>116</v>
      </c>
    </row>
    <row r="29" spans="2:6" ht="12.9" customHeight="1" x14ac:dyDescent="0.2">
      <c r="B29" s="2" t="s">
        <v>2</v>
      </c>
      <c r="C29" s="2" t="s">
        <v>17</v>
      </c>
      <c r="D29" s="10">
        <v>214517</v>
      </c>
      <c r="E29" s="10">
        <v>1066990</v>
      </c>
      <c r="F29" s="10">
        <f>E29/' 2014.'!$O$1</f>
        <v>141613.90935032183</v>
      </c>
    </row>
    <row r="30" spans="2:6" ht="12.9" customHeight="1" x14ac:dyDescent="0.2">
      <c r="B30" s="2">
        <v>124</v>
      </c>
      <c r="C30" s="2" t="s">
        <v>18</v>
      </c>
      <c r="D30" s="10">
        <v>296475</v>
      </c>
      <c r="E30" s="10">
        <v>1491949</v>
      </c>
      <c r="F30" s="10">
        <f>E30/' 2014.'!$O$1</f>
        <v>198015.66129139293</v>
      </c>
    </row>
    <row r="31" spans="2:6" ht="12.9" customHeight="1" x14ac:dyDescent="0.2">
      <c r="B31" s="2" t="s">
        <v>4</v>
      </c>
      <c r="C31" s="2" t="s">
        <v>19</v>
      </c>
      <c r="D31" s="10">
        <v>730350</v>
      </c>
      <c r="E31" s="10">
        <v>201560</v>
      </c>
      <c r="F31" s="10">
        <f>E31/' 2014.'!$O$1</f>
        <v>26751.609264052026</v>
      </c>
    </row>
    <row r="32" spans="2:6" ht="12.9" customHeight="1" x14ac:dyDescent="0.2">
      <c r="B32" s="2" t="s">
        <v>5</v>
      </c>
      <c r="C32" s="2" t="s">
        <v>20</v>
      </c>
      <c r="D32" s="10">
        <v>580850</v>
      </c>
      <c r="E32" s="10">
        <v>595083</v>
      </c>
      <c r="F32" s="10">
        <f>E32/' 2014.'!$O$1</f>
        <v>78981.086999800915</v>
      </c>
    </row>
    <row r="33" spans="2:6" ht="12.9" customHeight="1" x14ac:dyDescent="0.2">
      <c r="B33" s="2" t="s">
        <v>6</v>
      </c>
      <c r="C33" s="2" t="s">
        <v>21</v>
      </c>
      <c r="D33" s="10">
        <v>49798160</v>
      </c>
      <c r="E33" s="10">
        <v>1235821</v>
      </c>
      <c r="F33" s="10">
        <f>E33/' 2014.'!$O$1</f>
        <v>164021.63381777157</v>
      </c>
    </row>
    <row r="34" spans="2:6" ht="12.9" customHeight="1" x14ac:dyDescent="0.2">
      <c r="B34" s="2" t="s">
        <v>7</v>
      </c>
      <c r="C34" s="2" t="s">
        <v>22</v>
      </c>
      <c r="D34" s="10">
        <v>803200</v>
      </c>
      <c r="E34" s="10">
        <v>43108</v>
      </c>
      <c r="F34" s="10">
        <f>E34/' 2014.'!$O$1</f>
        <v>5721.4148251376992</v>
      </c>
    </row>
    <row r="35" spans="2:6" ht="12.9" customHeight="1" x14ac:dyDescent="0.2">
      <c r="B35" s="2" t="s">
        <v>8</v>
      </c>
      <c r="C35" s="2" t="s">
        <v>23</v>
      </c>
      <c r="D35" s="10">
        <v>366850</v>
      </c>
      <c r="E35" s="10">
        <v>332242</v>
      </c>
      <c r="F35" s="10">
        <f>E35/' 2014.'!$O$1</f>
        <v>44096.091313292185</v>
      </c>
    </row>
    <row r="36" spans="2:6" ht="12.9" customHeight="1" x14ac:dyDescent="0.2">
      <c r="B36" s="2" t="s">
        <v>9</v>
      </c>
      <c r="C36" s="2" t="s">
        <v>24</v>
      </c>
      <c r="D36" s="10">
        <v>752462</v>
      </c>
      <c r="E36" s="10">
        <v>648361</v>
      </c>
      <c r="F36" s="10">
        <f>E36/' 2014.'!$O$1</f>
        <v>86052.292786515362</v>
      </c>
    </row>
    <row r="37" spans="2:6" ht="12.9" customHeight="1" x14ac:dyDescent="0.2">
      <c r="B37" s="2" t="s">
        <v>10</v>
      </c>
      <c r="C37" s="2" t="s">
        <v>25</v>
      </c>
      <c r="D37" s="10">
        <v>1509062</v>
      </c>
      <c r="E37" s="10">
        <v>9358129</v>
      </c>
      <c r="F37" s="10">
        <f>E37/' 2014.'!$O$1</f>
        <v>1242037.1623863559</v>
      </c>
    </row>
    <row r="38" spans="2:6" ht="12.9" customHeight="1" x14ac:dyDescent="0.2">
      <c r="B38" s="2" t="s">
        <v>11</v>
      </c>
      <c r="C38" s="2" t="s">
        <v>26</v>
      </c>
      <c r="D38" s="10">
        <v>380568</v>
      </c>
      <c r="E38" s="10">
        <v>3394810</v>
      </c>
      <c r="F38" s="10">
        <f>E38/' 2014.'!$O$1</f>
        <v>450568.71723405668</v>
      </c>
    </row>
    <row r="39" spans="2:6" ht="12.9" customHeight="1" x14ac:dyDescent="0.2">
      <c r="B39" s="2" t="s">
        <v>12</v>
      </c>
      <c r="C39" s="2" t="s">
        <v>27</v>
      </c>
      <c r="D39" s="10">
        <v>2145294</v>
      </c>
      <c r="E39" s="10">
        <v>11989732</v>
      </c>
      <c r="F39" s="10">
        <f>E39/' 2014.'!$O$1</f>
        <v>1591310.9031787112</v>
      </c>
    </row>
    <row r="40" spans="2:6" ht="12.9" customHeight="1" x14ac:dyDescent="0.2">
      <c r="B40" s="2" t="s">
        <v>13</v>
      </c>
      <c r="C40" s="2" t="s">
        <v>28</v>
      </c>
      <c r="D40" s="10">
        <v>565370</v>
      </c>
      <c r="E40" s="10">
        <v>38140</v>
      </c>
      <c r="F40" s="10">
        <f>E40/' 2014.'!$O$1</f>
        <v>5062.0479129338373</v>
      </c>
    </row>
    <row r="41" spans="2:6" ht="12.9" customHeight="1" x14ac:dyDescent="0.2">
      <c r="B41" s="2" t="s">
        <v>14</v>
      </c>
      <c r="C41" s="2" t="s">
        <v>29</v>
      </c>
      <c r="D41" s="10">
        <v>1445401</v>
      </c>
      <c r="E41" s="10">
        <v>5673648</v>
      </c>
      <c r="F41" s="10">
        <f>E41/' 2014.'!$O$1</f>
        <v>753022.49651602621</v>
      </c>
    </row>
    <row r="42" spans="2:6" ht="12.9" customHeight="1" x14ac:dyDescent="0.2">
      <c r="B42" s="2" t="s">
        <v>15</v>
      </c>
      <c r="C42" s="2" t="s">
        <v>30</v>
      </c>
      <c r="D42" s="10">
        <v>50726250</v>
      </c>
      <c r="E42" s="10">
        <v>388651544</v>
      </c>
      <c r="F42" s="10">
        <f>E42/' 2014.'!$O$1</f>
        <v>51582924.414360605</v>
      </c>
    </row>
    <row r="43" spans="2:6" ht="12.9" customHeight="1" x14ac:dyDescent="0.2">
      <c r="B43" s="2" t="s">
        <v>16</v>
      </c>
      <c r="C43" s="2" t="s">
        <v>31</v>
      </c>
      <c r="D43" s="10">
        <v>617350</v>
      </c>
      <c r="E43" s="10">
        <v>1042035</v>
      </c>
      <c r="F43" s="10">
        <f>E43/' 2014.'!$O$1</f>
        <v>138301.81166633486</v>
      </c>
    </row>
    <row r="44" spans="2:6" s="9" customFormat="1" ht="12.9" customHeight="1" x14ac:dyDescent="0.2">
      <c r="B44" s="16" t="s">
        <v>32</v>
      </c>
      <c r="C44" s="16"/>
      <c r="D44" s="17"/>
      <c r="E44" s="17">
        <f>SUM(E29:E43)</f>
        <v>425763152</v>
      </c>
      <c r="F44" s="17">
        <f>E44/' 2014.'!$O$1</f>
        <v>56508481.252903305</v>
      </c>
    </row>
    <row r="45" spans="2:6" ht="12.9" customHeight="1" x14ac:dyDescent="0.2">
      <c r="B45" s="18" t="s">
        <v>115</v>
      </c>
      <c r="C45" s="6"/>
      <c r="D45" s="6"/>
      <c r="E45" s="7">
        <f>+E44/1000000</f>
        <v>425.76315199999999</v>
      </c>
      <c r="F45" s="7">
        <f>E45/' 2014.'!$O$1</f>
        <v>56.508481252903309</v>
      </c>
    </row>
    <row r="48" spans="2:6" ht="12.9" customHeight="1" x14ac:dyDescent="0.25">
      <c r="B48" s="28" t="s">
        <v>79</v>
      </c>
    </row>
    <row r="49" spans="2:6" ht="12.9" customHeight="1" x14ac:dyDescent="0.2">
      <c r="B49" s="19"/>
    </row>
    <row r="50" spans="2:6" ht="30" customHeight="1" x14ac:dyDescent="0.2">
      <c r="B50" s="62" t="s">
        <v>56</v>
      </c>
      <c r="C50" s="62"/>
      <c r="D50" s="62" t="s">
        <v>108</v>
      </c>
      <c r="E50" s="62"/>
      <c r="F50" s="62"/>
    </row>
    <row r="51" spans="2:6" ht="30" customHeight="1" x14ac:dyDescent="0.2">
      <c r="B51" s="25" t="s">
        <v>0</v>
      </c>
      <c r="C51" s="25" t="s">
        <v>1</v>
      </c>
      <c r="D51" s="25" t="s">
        <v>63</v>
      </c>
      <c r="E51" s="25" t="s">
        <v>64</v>
      </c>
      <c r="F51" s="25" t="s">
        <v>116</v>
      </c>
    </row>
    <row r="52" spans="2:6" ht="12.9" customHeight="1" x14ac:dyDescent="0.2">
      <c r="B52" s="2" t="s">
        <v>2</v>
      </c>
      <c r="C52" s="2" t="s">
        <v>17</v>
      </c>
      <c r="D52" s="10">
        <v>0</v>
      </c>
      <c r="E52" s="10">
        <v>0</v>
      </c>
      <c r="F52" s="10">
        <f>E52/' 2014.'!$O$1</f>
        <v>0</v>
      </c>
    </row>
    <row r="53" spans="2:6" ht="12.9" customHeight="1" x14ac:dyDescent="0.2">
      <c r="B53" s="2">
        <v>124</v>
      </c>
      <c r="C53" s="2" t="s">
        <v>18</v>
      </c>
      <c r="D53" s="10">
        <v>0</v>
      </c>
      <c r="E53" s="10">
        <v>0</v>
      </c>
      <c r="F53" s="10">
        <f>E53/' 2014.'!$O$1</f>
        <v>0</v>
      </c>
    </row>
    <row r="54" spans="2:6" ht="12.9" customHeight="1" x14ac:dyDescent="0.2">
      <c r="B54" s="2" t="s">
        <v>4</v>
      </c>
      <c r="C54" s="2" t="s">
        <v>19</v>
      </c>
      <c r="D54" s="10">
        <v>0</v>
      </c>
      <c r="E54" s="10">
        <v>0</v>
      </c>
      <c r="F54" s="10">
        <f>E54/' 2014.'!$O$1</f>
        <v>0</v>
      </c>
    </row>
    <row r="55" spans="2:6" ht="12.9" customHeight="1" x14ac:dyDescent="0.2">
      <c r="B55" s="2" t="s">
        <v>5</v>
      </c>
      <c r="C55" s="2" t="s">
        <v>20</v>
      </c>
      <c r="D55" s="10">
        <v>0</v>
      </c>
      <c r="E55" s="10">
        <v>0</v>
      </c>
      <c r="F55" s="10">
        <f>E55/' 2014.'!$O$1</f>
        <v>0</v>
      </c>
    </row>
    <row r="56" spans="2:6" ht="12.9" customHeight="1" x14ac:dyDescent="0.2">
      <c r="B56" s="2" t="s">
        <v>6</v>
      </c>
      <c r="C56" s="2" t="s">
        <v>21</v>
      </c>
      <c r="D56" s="10">
        <v>0</v>
      </c>
      <c r="E56" s="10">
        <v>0</v>
      </c>
      <c r="F56" s="10">
        <f>E56/' 2014.'!$O$1</f>
        <v>0</v>
      </c>
    </row>
    <row r="57" spans="2:6" ht="12.9" customHeight="1" x14ac:dyDescent="0.2">
      <c r="B57" s="2" t="s">
        <v>7</v>
      </c>
      <c r="C57" s="2" t="s">
        <v>22</v>
      </c>
      <c r="D57" s="10">
        <v>0</v>
      </c>
      <c r="E57" s="10">
        <v>0</v>
      </c>
      <c r="F57" s="10">
        <f>E57/' 2014.'!$O$1</f>
        <v>0</v>
      </c>
    </row>
    <row r="58" spans="2:6" ht="12.9" customHeight="1" x14ac:dyDescent="0.2">
      <c r="B58" s="2" t="s">
        <v>8</v>
      </c>
      <c r="C58" s="2" t="s">
        <v>23</v>
      </c>
      <c r="D58" s="10">
        <v>0</v>
      </c>
      <c r="E58" s="10">
        <v>0</v>
      </c>
      <c r="F58" s="10">
        <f>E58/' 2014.'!$O$1</f>
        <v>0</v>
      </c>
    </row>
    <row r="59" spans="2:6" ht="12.9" customHeight="1" x14ac:dyDescent="0.2">
      <c r="B59" s="2" t="s">
        <v>9</v>
      </c>
      <c r="C59" s="2" t="s">
        <v>24</v>
      </c>
      <c r="D59" s="10">
        <v>0</v>
      </c>
      <c r="E59" s="10">
        <v>0</v>
      </c>
      <c r="F59" s="10">
        <f>E59/' 2014.'!$O$1</f>
        <v>0</v>
      </c>
    </row>
    <row r="60" spans="2:6" ht="12.9" customHeight="1" x14ac:dyDescent="0.2">
      <c r="B60" s="2" t="s">
        <v>10</v>
      </c>
      <c r="C60" s="2" t="s">
        <v>25</v>
      </c>
      <c r="D60" s="10">
        <v>0</v>
      </c>
      <c r="E60" s="10">
        <v>0</v>
      </c>
      <c r="F60" s="10">
        <f>E60/' 2014.'!$O$1</f>
        <v>0</v>
      </c>
    </row>
    <row r="61" spans="2:6" ht="12.9" customHeight="1" x14ac:dyDescent="0.2">
      <c r="B61" s="2" t="s">
        <v>11</v>
      </c>
      <c r="C61" s="2" t="s">
        <v>26</v>
      </c>
      <c r="D61" s="10">
        <v>0</v>
      </c>
      <c r="E61" s="10">
        <v>0</v>
      </c>
      <c r="F61" s="10">
        <f>E61/' 2014.'!$O$1</f>
        <v>0</v>
      </c>
    </row>
    <row r="62" spans="2:6" ht="12.9" customHeight="1" x14ac:dyDescent="0.2">
      <c r="B62" s="2" t="s">
        <v>12</v>
      </c>
      <c r="C62" s="2" t="s">
        <v>27</v>
      </c>
      <c r="D62" s="10">
        <v>25</v>
      </c>
      <c r="E62" s="10">
        <v>135</v>
      </c>
      <c r="F62" s="10">
        <f>E62/' 2014.'!$O$1</f>
        <v>17.917579135974517</v>
      </c>
    </row>
    <row r="63" spans="2:6" ht="12.9" customHeight="1" x14ac:dyDescent="0.2">
      <c r="B63" s="2" t="s">
        <v>13</v>
      </c>
      <c r="C63" s="2" t="s">
        <v>28</v>
      </c>
      <c r="D63" s="10">
        <v>0</v>
      </c>
      <c r="E63" s="10">
        <v>0</v>
      </c>
      <c r="F63" s="10">
        <f>E63/' 2014.'!$O$1</f>
        <v>0</v>
      </c>
    </row>
    <row r="64" spans="2:6" ht="12.9" customHeight="1" x14ac:dyDescent="0.2">
      <c r="B64" s="2" t="s">
        <v>14</v>
      </c>
      <c r="C64" s="2" t="s">
        <v>29</v>
      </c>
      <c r="D64" s="10">
        <v>0</v>
      </c>
      <c r="E64" s="10">
        <v>0</v>
      </c>
      <c r="F64" s="10">
        <f>E64/' 2014.'!$O$1</f>
        <v>0</v>
      </c>
    </row>
    <row r="65" spans="2:6" ht="12.9" customHeight="1" x14ac:dyDescent="0.2">
      <c r="B65" s="2" t="s">
        <v>15</v>
      </c>
      <c r="C65" s="2" t="s">
        <v>30</v>
      </c>
      <c r="D65" s="10">
        <v>0</v>
      </c>
      <c r="E65" s="10">
        <v>0</v>
      </c>
      <c r="F65" s="10">
        <f>E65/' 2014.'!$O$1</f>
        <v>0</v>
      </c>
    </row>
    <row r="66" spans="2:6" ht="12.9" customHeight="1" x14ac:dyDescent="0.2">
      <c r="B66" s="2" t="s">
        <v>16</v>
      </c>
      <c r="C66" s="2" t="s">
        <v>31</v>
      </c>
      <c r="D66" s="10">
        <v>0</v>
      </c>
      <c r="E66" s="10">
        <v>0</v>
      </c>
      <c r="F66" s="10">
        <f>E66/' 2014.'!$O$1</f>
        <v>0</v>
      </c>
    </row>
    <row r="67" spans="2:6" s="9" customFormat="1" ht="12.9" customHeight="1" x14ac:dyDescent="0.2">
      <c r="B67" s="15" t="s">
        <v>32</v>
      </c>
      <c r="C67" s="16"/>
      <c r="D67" s="17"/>
      <c r="E67" s="17">
        <f>SUM(E52:E66)</f>
        <v>135</v>
      </c>
      <c r="F67" s="17">
        <f>E67/' 2014.'!$O$1</f>
        <v>17.917579135974517</v>
      </c>
    </row>
    <row r="68" spans="2:6" ht="12.9" customHeight="1" x14ac:dyDescent="0.2">
      <c r="B68" s="18" t="s">
        <v>115</v>
      </c>
      <c r="C68" s="6"/>
      <c r="D68" s="21"/>
      <c r="E68" s="7">
        <f>+E67/1000000</f>
        <v>1.35E-4</v>
      </c>
      <c r="F68" s="7">
        <f>E68/' 2014.'!$O$1</f>
        <v>1.7917579135974516E-5</v>
      </c>
    </row>
    <row r="69" spans="2:6" ht="12.9" customHeight="1" x14ac:dyDescent="0.2">
      <c r="B69" s="11"/>
      <c r="D69" s="10"/>
      <c r="E69" s="10"/>
      <c r="F69" s="10"/>
    </row>
    <row r="70" spans="2:6" ht="12.9" customHeight="1" x14ac:dyDescent="0.2">
      <c r="B70" s="11"/>
      <c r="D70" s="10"/>
      <c r="E70" s="10"/>
      <c r="F70" s="10"/>
    </row>
    <row r="71" spans="2:6" ht="12.9" customHeight="1" x14ac:dyDescent="0.25">
      <c r="B71" s="27" t="s">
        <v>80</v>
      </c>
      <c r="D71" s="10"/>
      <c r="E71" s="10"/>
      <c r="F71" s="10"/>
    </row>
    <row r="72" spans="2:6" ht="12.9" customHeight="1" x14ac:dyDescent="0.25">
      <c r="B72" s="31" t="s">
        <v>114</v>
      </c>
      <c r="D72" s="10"/>
      <c r="E72" s="10"/>
      <c r="F72" s="10"/>
    </row>
    <row r="73" spans="2:6" ht="12.9" customHeight="1" x14ac:dyDescent="0.2">
      <c r="B73" s="63"/>
      <c r="C73" s="63"/>
      <c r="D73" s="63"/>
      <c r="E73" s="63"/>
      <c r="F73" s="60"/>
    </row>
    <row r="74" spans="2:6" ht="12.9" customHeight="1" x14ac:dyDescent="0.2">
      <c r="B74" s="4"/>
      <c r="C74" s="4"/>
      <c r="D74" s="4"/>
      <c r="E74" s="25" t="s">
        <v>64</v>
      </c>
      <c r="F74" s="25" t="s">
        <v>116</v>
      </c>
    </row>
    <row r="75" spans="2:6" ht="12.9" customHeight="1" x14ac:dyDescent="0.2">
      <c r="B75" s="3" t="s">
        <v>36</v>
      </c>
      <c r="E75" s="13">
        <f>+E22+E68</f>
        <v>1036.2276280000001</v>
      </c>
      <c r="F75" s="13">
        <f>E75/' 2014.'!$O$1</f>
        <v>137.53104094498639</v>
      </c>
    </row>
    <row r="76" spans="2:6" ht="12.9" customHeight="1" x14ac:dyDescent="0.2">
      <c r="B76" s="4" t="s">
        <v>37</v>
      </c>
      <c r="C76" s="4"/>
      <c r="D76" s="4"/>
      <c r="E76" s="5">
        <f>+E45</f>
        <v>425.76315199999999</v>
      </c>
      <c r="F76" s="5">
        <f>E76/' 2014.'!$O$1</f>
        <v>56.508481252903309</v>
      </c>
    </row>
    <row r="79" spans="2:6" ht="12.9" customHeight="1" x14ac:dyDescent="0.2">
      <c r="B79" s="61" t="s">
        <v>119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ignoredErrors>
    <ignoredError sqref="B6:B20 B29 B31:B43 B52 B54:B6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2" style="3" customWidth="1"/>
    <col min="3" max="3" width="12.28515625" style="3" customWidth="1"/>
    <col min="4" max="4" width="13.85546875" style="3" customWidth="1"/>
    <col min="5" max="6" width="14.7109375" style="3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5.6" x14ac:dyDescent="0.3">
      <c r="B2" s="26" t="s">
        <v>69</v>
      </c>
      <c r="C2" s="8"/>
    </row>
    <row r="3" spans="2:6" ht="12.9" customHeight="1" x14ac:dyDescent="0.2">
      <c r="B3" s="19"/>
    </row>
    <row r="4" spans="2:6" ht="30" customHeight="1" x14ac:dyDescent="0.2">
      <c r="B4" s="62" t="s">
        <v>56</v>
      </c>
      <c r="C4" s="62"/>
      <c r="D4" s="62" t="s">
        <v>108</v>
      </c>
      <c r="E4" s="62"/>
      <c r="F4" s="62"/>
    </row>
    <row r="5" spans="2:6" ht="30" customHeight="1" x14ac:dyDescent="0.2">
      <c r="B5" s="25" t="s">
        <v>0</v>
      </c>
      <c r="C5" s="25" t="s">
        <v>1</v>
      </c>
      <c r="D5" s="25" t="s">
        <v>63</v>
      </c>
      <c r="E5" s="25" t="s">
        <v>64</v>
      </c>
      <c r="F5" s="25" t="s">
        <v>116</v>
      </c>
    </row>
    <row r="6" spans="2:6" ht="12.9" customHeight="1" x14ac:dyDescent="0.2">
      <c r="B6" s="2" t="s">
        <v>2</v>
      </c>
      <c r="C6" s="2" t="s">
        <v>17</v>
      </c>
      <c r="D6" s="10">
        <v>1043752</v>
      </c>
      <c r="E6" s="10">
        <v>5224283</v>
      </c>
      <c r="F6" s="10">
        <f>E6/' 2014.'!$O$1</f>
        <v>693381.51171278779</v>
      </c>
    </row>
    <row r="7" spans="2:6" ht="12.9" customHeight="1" x14ac:dyDescent="0.2">
      <c r="B7" s="2" t="s">
        <v>3</v>
      </c>
      <c r="C7" s="2" t="s">
        <v>18</v>
      </c>
      <c r="D7" s="10">
        <v>724010</v>
      </c>
      <c r="E7" s="10">
        <v>3495056</v>
      </c>
      <c r="F7" s="10">
        <f>E7/' 2014.'!$O$1</f>
        <v>463873.64788638923</v>
      </c>
    </row>
    <row r="8" spans="2:6" ht="12.9" customHeight="1" x14ac:dyDescent="0.2">
      <c r="B8" s="2" t="s">
        <v>4</v>
      </c>
      <c r="C8" s="2" t="s">
        <v>19</v>
      </c>
      <c r="D8" s="10">
        <v>1264920</v>
      </c>
      <c r="E8" s="10">
        <v>342508</v>
      </c>
      <c r="F8" s="10">
        <f>E8/' 2014.'!$O$1</f>
        <v>45458.623664476741</v>
      </c>
    </row>
    <row r="9" spans="2:6" ht="12.9" customHeight="1" x14ac:dyDescent="0.2">
      <c r="B9" s="2" t="s">
        <v>5</v>
      </c>
      <c r="C9" s="2" t="s">
        <v>20</v>
      </c>
      <c r="D9" s="10">
        <v>764470</v>
      </c>
      <c r="E9" s="10">
        <v>764396</v>
      </c>
      <c r="F9" s="10">
        <f>E9/' 2014.'!$O$1</f>
        <v>101452.78386090649</v>
      </c>
    </row>
    <row r="10" spans="2:6" ht="12.9" customHeight="1" x14ac:dyDescent="0.2">
      <c r="B10" s="2" t="s">
        <v>6</v>
      </c>
      <c r="C10" s="2" t="s">
        <v>21</v>
      </c>
      <c r="D10" s="10">
        <v>73201516</v>
      </c>
      <c r="E10" s="10">
        <v>1762690</v>
      </c>
      <c r="F10" s="10">
        <f>E10/' 2014.'!$O$1</f>
        <v>233949.1671643772</v>
      </c>
    </row>
    <row r="11" spans="2:6" ht="12.9" customHeight="1" x14ac:dyDescent="0.2">
      <c r="B11" s="2" t="s">
        <v>7</v>
      </c>
      <c r="C11" s="2" t="s">
        <v>22</v>
      </c>
      <c r="D11" s="10">
        <v>9480000</v>
      </c>
      <c r="E11" s="10">
        <v>481749</v>
      </c>
      <c r="F11" s="10">
        <f>E11/' 2014.'!$O$1</f>
        <v>63939.080230937681</v>
      </c>
    </row>
    <row r="12" spans="2:6" ht="12.9" customHeight="1" x14ac:dyDescent="0.2">
      <c r="B12" s="2" t="s">
        <v>8</v>
      </c>
      <c r="C12" s="2" t="s">
        <v>23</v>
      </c>
      <c r="D12" s="10">
        <v>1630390</v>
      </c>
      <c r="E12" s="10">
        <v>1487212</v>
      </c>
      <c r="F12" s="10">
        <f>E12/' 2014.'!$O$1</f>
        <v>197386.95334793284</v>
      </c>
    </row>
    <row r="13" spans="2:6" ht="12.9" customHeight="1" x14ac:dyDescent="0.2">
      <c r="B13" s="2" t="s">
        <v>9</v>
      </c>
      <c r="C13" s="2" t="s">
        <v>24</v>
      </c>
      <c r="D13" s="10">
        <v>2118750</v>
      </c>
      <c r="E13" s="10">
        <v>1783663</v>
      </c>
      <c r="F13" s="10">
        <f>E13/' 2014.'!$O$1</f>
        <v>236732.76262525714</v>
      </c>
    </row>
    <row r="14" spans="2:6" ht="12.9" customHeight="1" x14ac:dyDescent="0.2">
      <c r="B14" s="2" t="s">
        <v>10</v>
      </c>
      <c r="C14" s="2" t="s">
        <v>25</v>
      </c>
      <c r="D14" s="10">
        <v>9156840</v>
      </c>
      <c r="E14" s="10">
        <v>56817245</v>
      </c>
      <c r="F14" s="10">
        <f>E14/' 2014.'!$O$1</f>
        <v>7540944.3227818692</v>
      </c>
    </row>
    <row r="15" spans="2:6" ht="12.9" customHeight="1" x14ac:dyDescent="0.2">
      <c r="B15" s="2" t="s">
        <v>11</v>
      </c>
      <c r="C15" s="2" t="s">
        <v>26</v>
      </c>
      <c r="D15" s="10">
        <v>667858</v>
      </c>
      <c r="E15" s="10">
        <v>5990864</v>
      </c>
      <c r="F15" s="10">
        <f>E15/' 2014.'!$O$1</f>
        <v>795124.29491008027</v>
      </c>
    </row>
    <row r="16" spans="2:6" ht="12.9" customHeight="1" x14ac:dyDescent="0.2">
      <c r="B16" s="2" t="s">
        <v>12</v>
      </c>
      <c r="C16" s="2" t="s">
        <v>27</v>
      </c>
      <c r="D16" s="10">
        <v>16404896</v>
      </c>
      <c r="E16" s="10">
        <v>89785717</v>
      </c>
      <c r="F16" s="10">
        <f>E16/' 2014.'!$O$1</f>
        <v>11916612.515760833</v>
      </c>
    </row>
    <row r="17" spans="2:6" ht="12.9" customHeight="1" x14ac:dyDescent="0.2">
      <c r="B17" s="2" t="s">
        <v>13</v>
      </c>
      <c r="C17" s="2" t="s">
        <v>28</v>
      </c>
      <c r="D17" s="10">
        <v>1443110</v>
      </c>
      <c r="E17" s="10">
        <v>89268</v>
      </c>
      <c r="F17" s="10">
        <f>E17/' 2014.'!$O$1</f>
        <v>11847.899661556838</v>
      </c>
    </row>
    <row r="18" spans="2:6" ht="12.9" customHeight="1" x14ac:dyDescent="0.2">
      <c r="B18" s="2" t="s">
        <v>14</v>
      </c>
      <c r="C18" s="2" t="s">
        <v>29</v>
      </c>
      <c r="D18" s="10">
        <v>1904847</v>
      </c>
      <c r="E18" s="10">
        <v>7267010</v>
      </c>
      <c r="F18" s="10">
        <f>E18/' 2014.'!$O$1</f>
        <v>964497.97597717168</v>
      </c>
    </row>
    <row r="19" spans="2:6" ht="12.9" customHeight="1" x14ac:dyDescent="0.2">
      <c r="B19" s="2" t="s">
        <v>15</v>
      </c>
      <c r="C19" s="2" t="s">
        <v>30</v>
      </c>
      <c r="D19" s="10">
        <v>149011468</v>
      </c>
      <c r="E19" s="10">
        <v>1132159739</v>
      </c>
      <c r="F19" s="10">
        <f>E19/' 2014.'!$O$1</f>
        <v>150263420.13405004</v>
      </c>
    </row>
    <row r="20" spans="2:6" ht="12.9" customHeight="1" x14ac:dyDescent="0.2">
      <c r="B20" s="2" t="s">
        <v>16</v>
      </c>
      <c r="C20" s="2" t="s">
        <v>31</v>
      </c>
      <c r="D20" s="10">
        <v>674230</v>
      </c>
      <c r="E20" s="10">
        <v>1137076</v>
      </c>
      <c r="F20" s="10">
        <f>E20/' 2014.'!$O$1</f>
        <v>150915.92010086932</v>
      </c>
    </row>
    <row r="21" spans="2:6" s="9" customFormat="1" ht="12.9" customHeight="1" x14ac:dyDescent="0.2">
      <c r="B21" s="15" t="s">
        <v>32</v>
      </c>
      <c r="C21" s="16"/>
      <c r="D21" s="16"/>
      <c r="E21" s="17">
        <f>SUM(E6:E20)</f>
        <v>1308588476</v>
      </c>
      <c r="F21" s="17">
        <f>E21/' 2014.'!$O$1</f>
        <v>173679537.59373549</v>
      </c>
    </row>
    <row r="22" spans="2:6" ht="12.9" customHeight="1" x14ac:dyDescent="0.2">
      <c r="B22" s="18" t="s">
        <v>115</v>
      </c>
      <c r="C22" s="6"/>
      <c r="D22" s="6"/>
      <c r="E22" s="7">
        <f>+E21/1000000</f>
        <v>1308.5884759999999</v>
      </c>
      <c r="F22" s="7">
        <f>E22/' 2014.'!$O$1</f>
        <v>173.67953759373546</v>
      </c>
    </row>
    <row r="23" spans="2:6" ht="12.9" customHeight="1" x14ac:dyDescent="0.2">
      <c r="B23" s="11"/>
      <c r="E23" s="12"/>
      <c r="F23" s="12"/>
    </row>
    <row r="24" spans="2:6" ht="12.9" customHeight="1" x14ac:dyDescent="0.2">
      <c r="B24" s="11"/>
      <c r="E24" s="12"/>
      <c r="F24" s="12"/>
    </row>
    <row r="25" spans="2:6" ht="12.9" customHeight="1" x14ac:dyDescent="0.25">
      <c r="B25" s="27" t="s">
        <v>81</v>
      </c>
    </row>
    <row r="26" spans="2:6" ht="12.9" customHeight="1" x14ac:dyDescent="0.2">
      <c r="B26" s="20"/>
    </row>
    <row r="27" spans="2:6" ht="30" customHeight="1" x14ac:dyDescent="0.2">
      <c r="B27" s="62" t="s">
        <v>56</v>
      </c>
      <c r="C27" s="62"/>
      <c r="D27" s="62" t="s">
        <v>109</v>
      </c>
      <c r="E27" s="62"/>
      <c r="F27" s="62"/>
    </row>
    <row r="28" spans="2:6" ht="30" customHeight="1" x14ac:dyDescent="0.2">
      <c r="B28" s="25" t="s">
        <v>0</v>
      </c>
      <c r="C28" s="25" t="s">
        <v>1</v>
      </c>
      <c r="D28" s="25" t="s">
        <v>63</v>
      </c>
      <c r="E28" s="25" t="s">
        <v>64</v>
      </c>
      <c r="F28" s="25" t="s">
        <v>116</v>
      </c>
    </row>
    <row r="29" spans="2:6" ht="12.9" customHeight="1" x14ac:dyDescent="0.2">
      <c r="B29" s="2" t="s">
        <v>2</v>
      </c>
      <c r="C29" s="2" t="s">
        <v>17</v>
      </c>
      <c r="D29" s="10">
        <v>240292</v>
      </c>
      <c r="E29" s="10">
        <v>1204946</v>
      </c>
      <c r="F29" s="10">
        <f>E29/' 2014.'!$O$1</f>
        <v>159923.81710796998</v>
      </c>
    </row>
    <row r="30" spans="2:6" ht="12.9" customHeight="1" x14ac:dyDescent="0.2">
      <c r="B30" s="2">
        <v>124</v>
      </c>
      <c r="C30" s="2" t="s">
        <v>18</v>
      </c>
      <c r="D30" s="10">
        <v>328070</v>
      </c>
      <c r="E30" s="10">
        <v>1624946</v>
      </c>
      <c r="F30" s="10">
        <f>E30/' 2014.'!$O$1</f>
        <v>215667.39664211293</v>
      </c>
    </row>
    <row r="31" spans="2:6" ht="12.9" customHeight="1" x14ac:dyDescent="0.2">
      <c r="B31" s="2" t="s">
        <v>4</v>
      </c>
      <c r="C31" s="2" t="s">
        <v>19</v>
      </c>
      <c r="D31" s="10">
        <v>381750</v>
      </c>
      <c r="E31" s="10">
        <v>108196</v>
      </c>
      <c r="F31" s="10">
        <f>E31/' 2014.'!$O$1</f>
        <v>14360.076979228879</v>
      </c>
    </row>
    <row r="32" spans="2:6" ht="12.9" customHeight="1" x14ac:dyDescent="0.2">
      <c r="B32" s="2" t="s">
        <v>5</v>
      </c>
      <c r="C32" s="2" t="s">
        <v>20</v>
      </c>
      <c r="D32" s="10">
        <v>360340</v>
      </c>
      <c r="E32" s="10">
        <v>362578</v>
      </c>
      <c r="F32" s="10">
        <f>E32/' 2014.'!$O$1</f>
        <v>48122.370429358285</v>
      </c>
    </row>
    <row r="33" spans="2:6" ht="12.9" customHeight="1" x14ac:dyDescent="0.2">
      <c r="B33" s="2" t="s">
        <v>6</v>
      </c>
      <c r="C33" s="2" t="s">
        <v>21</v>
      </c>
      <c r="D33" s="10">
        <v>57521876</v>
      </c>
      <c r="E33" s="10">
        <v>1427113</v>
      </c>
      <c r="F33" s="10">
        <f>E33/' 2014.'!$O$1</f>
        <v>189410.44528502223</v>
      </c>
    </row>
    <row r="34" spans="2:6" ht="12.9" customHeight="1" x14ac:dyDescent="0.2">
      <c r="B34" s="2" t="s">
        <v>7</v>
      </c>
      <c r="C34" s="2" t="s">
        <v>22</v>
      </c>
      <c r="D34" s="10">
        <v>562000</v>
      </c>
      <c r="E34" s="10">
        <v>30045</v>
      </c>
      <c r="F34" s="10">
        <f>E34/' 2014.'!$O$1</f>
        <v>3987.6567788174398</v>
      </c>
    </row>
    <row r="35" spans="2:6" ht="12.9" customHeight="1" x14ac:dyDescent="0.2">
      <c r="B35" s="2" t="s">
        <v>8</v>
      </c>
      <c r="C35" s="2" t="s">
        <v>23</v>
      </c>
      <c r="D35" s="10">
        <v>631990</v>
      </c>
      <c r="E35" s="10">
        <v>581089</v>
      </c>
      <c r="F35" s="10">
        <f>E35/' 2014.'!$O$1</f>
        <v>77123.764018846632</v>
      </c>
    </row>
    <row r="36" spans="2:6" ht="12.9" customHeight="1" x14ac:dyDescent="0.2">
      <c r="B36" s="2" t="s">
        <v>9</v>
      </c>
      <c r="C36" s="2" t="s">
        <v>24</v>
      </c>
      <c r="D36" s="10">
        <v>784660</v>
      </c>
      <c r="E36" s="10">
        <v>667738</v>
      </c>
      <c r="F36" s="10">
        <f>E36/' 2014.'!$O$1</f>
        <v>88624.06264516557</v>
      </c>
    </row>
    <row r="37" spans="2:6" ht="12.9" customHeight="1" x14ac:dyDescent="0.2">
      <c r="B37" s="2" t="s">
        <v>10</v>
      </c>
      <c r="C37" s="2" t="s">
        <v>25</v>
      </c>
      <c r="D37" s="10">
        <v>1906671</v>
      </c>
      <c r="E37" s="10">
        <v>11859509</v>
      </c>
      <c r="F37" s="10">
        <f>E37/' 2014.'!$O$1</f>
        <v>1574027.3408985334</v>
      </c>
    </row>
    <row r="38" spans="2:6" ht="12.9" customHeight="1" x14ac:dyDescent="0.2">
      <c r="B38" s="2" t="s">
        <v>11</v>
      </c>
      <c r="C38" s="2" t="s">
        <v>26</v>
      </c>
      <c r="D38" s="10">
        <v>395656</v>
      </c>
      <c r="E38" s="10">
        <v>3597548</v>
      </c>
      <c r="F38" s="10">
        <f>E38/' 2014.'!$O$1</f>
        <v>477476.67396642111</v>
      </c>
    </row>
    <row r="39" spans="2:6" ht="12.9" customHeight="1" x14ac:dyDescent="0.2">
      <c r="B39" s="2" t="s">
        <v>12</v>
      </c>
      <c r="C39" s="2" t="s">
        <v>27</v>
      </c>
      <c r="D39" s="10">
        <v>2620768</v>
      </c>
      <c r="E39" s="10">
        <v>14457948</v>
      </c>
      <c r="F39" s="10">
        <f>E39/' 2014.'!$O$1</f>
        <v>1918899.4624726258</v>
      </c>
    </row>
    <row r="40" spans="2:6" ht="12.9" customHeight="1" x14ac:dyDescent="0.2">
      <c r="B40" s="2" t="s">
        <v>13</v>
      </c>
      <c r="C40" s="2" t="s">
        <v>28</v>
      </c>
      <c r="D40" s="10">
        <v>1048830</v>
      </c>
      <c r="E40" s="10">
        <v>70826</v>
      </c>
      <c r="F40" s="10">
        <f>E40/' 2014.'!$O$1</f>
        <v>9400.2256287743039</v>
      </c>
    </row>
    <row r="41" spans="2:6" ht="12.9" customHeight="1" x14ac:dyDescent="0.2">
      <c r="B41" s="2" t="s">
        <v>14</v>
      </c>
      <c r="C41" s="2" t="s">
        <v>29</v>
      </c>
      <c r="D41" s="10">
        <v>1619372</v>
      </c>
      <c r="E41" s="10">
        <v>6372509</v>
      </c>
      <c r="F41" s="10">
        <f>E41/' 2014.'!$O$1</f>
        <v>845777.29112748022</v>
      </c>
    </row>
    <row r="42" spans="2:6" ht="12.9" customHeight="1" x14ac:dyDescent="0.2">
      <c r="B42" s="2" t="s">
        <v>15</v>
      </c>
      <c r="C42" s="2" t="s">
        <v>30</v>
      </c>
      <c r="D42" s="10">
        <v>61689290</v>
      </c>
      <c r="E42" s="10">
        <v>472630201</v>
      </c>
      <c r="F42" s="10">
        <f>E42/' 2014.'!$O$1</f>
        <v>62728807.618289202</v>
      </c>
    </row>
    <row r="43" spans="2:6" ht="12.9" customHeight="1" x14ac:dyDescent="0.2">
      <c r="B43" s="2" t="s">
        <v>16</v>
      </c>
      <c r="C43" s="2" t="s">
        <v>31</v>
      </c>
      <c r="D43" s="10">
        <v>578840</v>
      </c>
      <c r="E43" s="10">
        <v>1034716</v>
      </c>
      <c r="F43" s="10">
        <f>E43/' 2014.'!$O$1</f>
        <v>137330.41343154819</v>
      </c>
    </row>
    <row r="44" spans="2:6" s="9" customFormat="1" ht="12.9" customHeight="1" x14ac:dyDescent="0.2">
      <c r="B44" s="16" t="s">
        <v>32</v>
      </c>
      <c r="C44" s="16"/>
      <c r="D44" s="17"/>
      <c r="E44" s="17">
        <f>SUM(E29:E43)</f>
        <v>516029908</v>
      </c>
      <c r="F44" s="17">
        <f>E44/' 2014.'!$O$1</f>
        <v>68488938.615701109</v>
      </c>
    </row>
    <row r="45" spans="2:6" ht="12.9" customHeight="1" x14ac:dyDescent="0.2">
      <c r="B45" s="18" t="s">
        <v>115</v>
      </c>
      <c r="C45" s="6"/>
      <c r="D45" s="21"/>
      <c r="E45" s="7">
        <f>+E44/1000000</f>
        <v>516.02990799999998</v>
      </c>
      <c r="F45" s="7">
        <f>E45/' 2014.'!$O$1</f>
        <v>68.488938615701102</v>
      </c>
    </row>
    <row r="46" spans="2:6" ht="12.9" customHeight="1" x14ac:dyDescent="0.2">
      <c r="D46" s="12"/>
      <c r="E46" s="12"/>
      <c r="F46" s="12"/>
    </row>
    <row r="47" spans="2:6" ht="12.9" customHeight="1" x14ac:dyDescent="0.2">
      <c r="D47" s="12"/>
      <c r="E47" s="12"/>
      <c r="F47" s="12"/>
    </row>
    <row r="48" spans="2:6" ht="12.9" customHeight="1" x14ac:dyDescent="0.25">
      <c r="B48" s="28" t="s">
        <v>83</v>
      </c>
    </row>
    <row r="49" spans="2:6" ht="12.9" customHeight="1" x14ac:dyDescent="0.2">
      <c r="B49" s="19"/>
    </row>
    <row r="50" spans="2:6" ht="30" customHeight="1" x14ac:dyDescent="0.2">
      <c r="B50" s="62" t="s">
        <v>56</v>
      </c>
      <c r="C50" s="62"/>
      <c r="D50" s="62" t="s">
        <v>108</v>
      </c>
      <c r="E50" s="62"/>
      <c r="F50" s="62"/>
    </row>
    <row r="51" spans="2:6" ht="30" customHeight="1" x14ac:dyDescent="0.2">
      <c r="B51" s="25" t="s">
        <v>0</v>
      </c>
      <c r="C51" s="25" t="s">
        <v>1</v>
      </c>
      <c r="D51" s="25" t="s">
        <v>63</v>
      </c>
      <c r="E51" s="25" t="s">
        <v>64</v>
      </c>
      <c r="F51" s="25" t="s">
        <v>116</v>
      </c>
    </row>
    <row r="52" spans="2:6" ht="12.9" customHeight="1" x14ac:dyDescent="0.2">
      <c r="B52" s="2" t="s">
        <v>2</v>
      </c>
      <c r="C52" s="2" t="s">
        <v>17</v>
      </c>
      <c r="D52" s="10">
        <v>0</v>
      </c>
      <c r="E52" s="10">
        <v>0</v>
      </c>
      <c r="F52" s="10">
        <f>E52/' 2014.'!$O$1</f>
        <v>0</v>
      </c>
    </row>
    <row r="53" spans="2:6" ht="12.9" customHeight="1" x14ac:dyDescent="0.2">
      <c r="B53" s="2">
        <v>124</v>
      </c>
      <c r="C53" s="2" t="s">
        <v>18</v>
      </c>
      <c r="D53" s="10">
        <v>0</v>
      </c>
      <c r="E53" s="10">
        <v>0</v>
      </c>
      <c r="F53" s="10">
        <f>E53/' 2014.'!$O$1</f>
        <v>0</v>
      </c>
    </row>
    <row r="54" spans="2:6" ht="12.9" customHeight="1" x14ac:dyDescent="0.2">
      <c r="B54" s="2" t="s">
        <v>4</v>
      </c>
      <c r="C54" s="2" t="s">
        <v>19</v>
      </c>
      <c r="D54" s="10">
        <v>0</v>
      </c>
      <c r="E54" s="10">
        <v>0</v>
      </c>
      <c r="F54" s="10">
        <f>E54/' 2014.'!$O$1</f>
        <v>0</v>
      </c>
    </row>
    <row r="55" spans="2:6" ht="12.9" customHeight="1" x14ac:dyDescent="0.2">
      <c r="B55" s="2" t="s">
        <v>5</v>
      </c>
      <c r="C55" s="2" t="s">
        <v>20</v>
      </c>
      <c r="D55" s="10">
        <v>0</v>
      </c>
      <c r="E55" s="10">
        <v>0</v>
      </c>
      <c r="F55" s="10">
        <f>E55/' 2014.'!$O$1</f>
        <v>0</v>
      </c>
    </row>
    <row r="56" spans="2:6" ht="12.9" customHeight="1" x14ac:dyDescent="0.2">
      <c r="B56" s="2" t="s">
        <v>6</v>
      </c>
      <c r="C56" s="2" t="s">
        <v>21</v>
      </c>
      <c r="D56" s="10">
        <v>0</v>
      </c>
      <c r="E56" s="10">
        <v>0</v>
      </c>
      <c r="F56" s="10">
        <f>E56/' 2014.'!$O$1</f>
        <v>0</v>
      </c>
    </row>
    <row r="57" spans="2:6" ht="12.9" customHeight="1" x14ac:dyDescent="0.2">
      <c r="B57" s="2" t="s">
        <v>7</v>
      </c>
      <c r="C57" s="2" t="s">
        <v>22</v>
      </c>
      <c r="D57" s="10">
        <v>0</v>
      </c>
      <c r="E57" s="10">
        <v>0</v>
      </c>
      <c r="F57" s="10">
        <f>E57/' 2014.'!$O$1</f>
        <v>0</v>
      </c>
    </row>
    <row r="58" spans="2:6" ht="12.9" customHeight="1" x14ac:dyDescent="0.2">
      <c r="B58" s="2" t="s">
        <v>8</v>
      </c>
      <c r="C58" s="2" t="s">
        <v>23</v>
      </c>
      <c r="D58" s="10">
        <v>0</v>
      </c>
      <c r="E58" s="10">
        <v>0</v>
      </c>
      <c r="F58" s="10">
        <f>E58/' 2014.'!$O$1</f>
        <v>0</v>
      </c>
    </row>
    <row r="59" spans="2:6" ht="12.9" customHeight="1" x14ac:dyDescent="0.2">
      <c r="B59" s="2" t="s">
        <v>9</v>
      </c>
      <c r="C59" s="2" t="s">
        <v>24</v>
      </c>
      <c r="D59" s="10">
        <v>0</v>
      </c>
      <c r="E59" s="10">
        <v>0</v>
      </c>
      <c r="F59" s="10">
        <f>E59/' 2014.'!$O$1</f>
        <v>0</v>
      </c>
    </row>
    <row r="60" spans="2:6" ht="12.9" customHeight="1" x14ac:dyDescent="0.2">
      <c r="B60" s="2" t="s">
        <v>10</v>
      </c>
      <c r="C60" s="2" t="s">
        <v>25</v>
      </c>
      <c r="D60" s="10">
        <v>0</v>
      </c>
      <c r="E60" s="10">
        <v>0</v>
      </c>
      <c r="F60" s="10">
        <f>E60/' 2014.'!$O$1</f>
        <v>0</v>
      </c>
    </row>
    <row r="61" spans="2:6" ht="12.9" customHeight="1" x14ac:dyDescent="0.2">
      <c r="B61" s="2" t="s">
        <v>11</v>
      </c>
      <c r="C61" s="2" t="s">
        <v>26</v>
      </c>
      <c r="D61" s="10">
        <v>0</v>
      </c>
      <c r="E61" s="10">
        <v>0</v>
      </c>
      <c r="F61" s="10">
        <f>E61/' 2014.'!$O$1</f>
        <v>0</v>
      </c>
    </row>
    <row r="62" spans="2:6" ht="12.9" customHeight="1" x14ac:dyDescent="0.2">
      <c r="B62" s="2" t="s">
        <v>12</v>
      </c>
      <c r="C62" s="2" t="s">
        <v>27</v>
      </c>
      <c r="D62" s="10">
        <v>0</v>
      </c>
      <c r="E62" s="10">
        <v>0</v>
      </c>
      <c r="F62" s="10">
        <f>E62/' 2014.'!$O$1</f>
        <v>0</v>
      </c>
    </row>
    <row r="63" spans="2:6" ht="12.9" customHeight="1" x14ac:dyDescent="0.2">
      <c r="B63" s="2" t="s">
        <v>13</v>
      </c>
      <c r="C63" s="2" t="s">
        <v>28</v>
      </c>
      <c r="D63" s="10">
        <v>0</v>
      </c>
      <c r="E63" s="10">
        <v>0</v>
      </c>
      <c r="F63" s="10">
        <f>E63/' 2014.'!$O$1</f>
        <v>0</v>
      </c>
    </row>
    <row r="64" spans="2:6" ht="12.9" customHeight="1" x14ac:dyDescent="0.2">
      <c r="B64" s="2" t="s">
        <v>14</v>
      </c>
      <c r="C64" s="2" t="s">
        <v>29</v>
      </c>
      <c r="D64" s="10">
        <v>0</v>
      </c>
      <c r="E64" s="10">
        <v>0</v>
      </c>
      <c r="F64" s="10">
        <f>E64/' 2014.'!$O$1</f>
        <v>0</v>
      </c>
    </row>
    <row r="65" spans="2:6" ht="12.9" customHeight="1" x14ac:dyDescent="0.2">
      <c r="B65" s="2" t="s">
        <v>15</v>
      </c>
      <c r="C65" s="2" t="s">
        <v>30</v>
      </c>
      <c r="D65" s="10">
        <v>150</v>
      </c>
      <c r="E65" s="10">
        <v>1119</v>
      </c>
      <c r="F65" s="10">
        <f>E65/' 2014.'!$O$1</f>
        <v>148.51682261596653</v>
      </c>
    </row>
    <row r="66" spans="2:6" ht="12.9" customHeight="1" x14ac:dyDescent="0.2">
      <c r="B66" s="2" t="s">
        <v>16</v>
      </c>
      <c r="C66" s="2" t="s">
        <v>31</v>
      </c>
      <c r="D66" s="10">
        <v>0</v>
      </c>
      <c r="E66" s="10">
        <v>0</v>
      </c>
      <c r="F66" s="10">
        <f>E66/' 2014.'!$O$1</f>
        <v>0</v>
      </c>
    </row>
    <row r="67" spans="2:6" s="9" customFormat="1" ht="12.9" customHeight="1" x14ac:dyDescent="0.2">
      <c r="B67" s="15" t="s">
        <v>32</v>
      </c>
      <c r="C67" s="16"/>
      <c r="D67" s="17"/>
      <c r="E67" s="17">
        <f>SUM(E52:E66)</f>
        <v>1119</v>
      </c>
      <c r="F67" s="17">
        <f>E67/' 2014.'!$O$1</f>
        <v>148.51682261596653</v>
      </c>
    </row>
    <row r="68" spans="2:6" ht="12.9" customHeight="1" x14ac:dyDescent="0.2">
      <c r="B68" s="18" t="s">
        <v>115</v>
      </c>
      <c r="C68" s="6"/>
      <c r="D68" s="21"/>
      <c r="E68" s="7">
        <f>+E67/1000000</f>
        <v>1.119E-3</v>
      </c>
      <c r="F68" s="7">
        <f>E68/' 2014.'!$O$1</f>
        <v>1.4851682261596654E-4</v>
      </c>
    </row>
    <row r="69" spans="2:6" ht="12.9" customHeight="1" x14ac:dyDescent="0.2">
      <c r="B69" s="11"/>
      <c r="D69" s="10"/>
      <c r="E69" s="10"/>
      <c r="F69" s="10"/>
    </row>
    <row r="70" spans="2:6" ht="12.9" customHeight="1" x14ac:dyDescent="0.2">
      <c r="B70" s="11"/>
      <c r="D70" s="10"/>
      <c r="E70" s="10"/>
      <c r="F70" s="10"/>
    </row>
    <row r="71" spans="2:6" ht="12.9" customHeight="1" x14ac:dyDescent="0.25">
      <c r="B71" s="27" t="s">
        <v>82</v>
      </c>
      <c r="D71" s="10"/>
      <c r="E71" s="10"/>
      <c r="F71" s="10"/>
    </row>
    <row r="72" spans="2:6" ht="12.9" customHeight="1" x14ac:dyDescent="0.25">
      <c r="B72" s="31" t="s">
        <v>114</v>
      </c>
      <c r="D72" s="10"/>
      <c r="E72" s="10"/>
      <c r="F72" s="10"/>
    </row>
    <row r="73" spans="2:6" ht="12.9" customHeight="1" x14ac:dyDescent="0.2">
      <c r="B73" s="63"/>
      <c r="C73" s="63"/>
      <c r="D73" s="63"/>
      <c r="E73" s="63"/>
      <c r="F73" s="60"/>
    </row>
    <row r="74" spans="2:6" ht="12.9" customHeight="1" x14ac:dyDescent="0.2">
      <c r="B74" s="4"/>
      <c r="C74" s="4"/>
      <c r="D74" s="4"/>
      <c r="E74" s="25" t="s">
        <v>64</v>
      </c>
      <c r="F74" s="25" t="s">
        <v>116</v>
      </c>
    </row>
    <row r="75" spans="2:6" ht="12.9" customHeight="1" x14ac:dyDescent="0.2">
      <c r="B75" s="3" t="s">
        <v>36</v>
      </c>
      <c r="E75" s="13">
        <f>+E22+E68</f>
        <v>1308.5895949999999</v>
      </c>
      <c r="F75" s="13">
        <f>E75/' 2014.'!$O$1</f>
        <v>173.67968611055807</v>
      </c>
    </row>
    <row r="76" spans="2:6" ht="12.9" customHeight="1" x14ac:dyDescent="0.2">
      <c r="B76" s="4" t="s">
        <v>37</v>
      </c>
      <c r="C76" s="4"/>
      <c r="D76" s="4"/>
      <c r="E76" s="5">
        <f>+E45</f>
        <v>516.02990799999998</v>
      </c>
      <c r="F76" s="5">
        <f>E76/' 2014.'!$O$1</f>
        <v>68.488938615701102</v>
      </c>
    </row>
    <row r="79" spans="2:6" ht="12.9" customHeight="1" x14ac:dyDescent="0.2">
      <c r="B79" s="61" t="s">
        <v>119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ignoredErrors>
    <ignoredError sqref="B6 B7:B20 B29:B43 B52:B6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9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2" style="3" customWidth="1"/>
    <col min="3" max="3" width="12.28515625" style="3" customWidth="1"/>
    <col min="4" max="4" width="13.85546875" style="3" customWidth="1"/>
    <col min="5" max="6" width="14.28515625" style="3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5.6" x14ac:dyDescent="0.3">
      <c r="B2" s="26" t="s">
        <v>70</v>
      </c>
      <c r="C2" s="8"/>
    </row>
    <row r="3" spans="2:6" ht="12.9" customHeight="1" x14ac:dyDescent="0.2">
      <c r="B3" s="19"/>
    </row>
    <row r="4" spans="2:6" ht="30" customHeight="1" x14ac:dyDescent="0.2">
      <c r="B4" s="62" t="s">
        <v>56</v>
      </c>
      <c r="C4" s="62"/>
      <c r="D4" s="62" t="s">
        <v>108</v>
      </c>
      <c r="E4" s="62"/>
      <c r="F4" s="62"/>
    </row>
    <row r="5" spans="2:6" ht="30" customHeight="1" x14ac:dyDescent="0.2">
      <c r="B5" s="25" t="s">
        <v>0</v>
      </c>
      <c r="C5" s="25" t="s">
        <v>1</v>
      </c>
      <c r="D5" s="25" t="s">
        <v>63</v>
      </c>
      <c r="E5" s="25" t="s">
        <v>64</v>
      </c>
      <c r="F5" s="25" t="s">
        <v>116</v>
      </c>
    </row>
    <row r="6" spans="2:6" ht="12.9" customHeight="1" x14ac:dyDescent="0.2">
      <c r="B6" s="2" t="s">
        <v>2</v>
      </c>
      <c r="C6" s="2" t="s">
        <v>17</v>
      </c>
      <c r="D6" s="10">
        <v>1056582</v>
      </c>
      <c r="E6" s="10">
        <v>5304985</v>
      </c>
      <c r="F6" s="10">
        <f>E6/' 2014.'!$O$1</f>
        <v>704092.50779746496</v>
      </c>
    </row>
    <row r="7" spans="2:6" ht="12.9" customHeight="1" x14ac:dyDescent="0.2">
      <c r="B7" s="2" t="s">
        <v>3</v>
      </c>
      <c r="C7" s="2" t="s">
        <v>18</v>
      </c>
      <c r="D7" s="10">
        <v>922511</v>
      </c>
      <c r="E7" s="10">
        <v>4528318</v>
      </c>
      <c r="F7" s="10">
        <f>E7/' 2014.'!$O$1</f>
        <v>601011.08235450264</v>
      </c>
    </row>
    <row r="8" spans="2:6" ht="12.9" customHeight="1" x14ac:dyDescent="0.2">
      <c r="B8" s="2" t="s">
        <v>4</v>
      </c>
      <c r="C8" s="2" t="s">
        <v>19</v>
      </c>
      <c r="D8" s="10">
        <v>2838750</v>
      </c>
      <c r="E8" s="10">
        <v>762621</v>
      </c>
      <c r="F8" s="10">
        <f>E8/' 2014.'!$O$1</f>
        <v>101217.20087597053</v>
      </c>
    </row>
    <row r="9" spans="2:6" ht="12.9" customHeight="1" x14ac:dyDescent="0.2">
      <c r="B9" s="2" t="s">
        <v>5</v>
      </c>
      <c r="C9" s="2" t="s">
        <v>20</v>
      </c>
      <c r="D9" s="10">
        <v>1351450</v>
      </c>
      <c r="E9" s="10">
        <v>1342066</v>
      </c>
      <c r="F9" s="10">
        <f>E9/' 2014.'!$O$1</f>
        <v>178122.76859778352</v>
      </c>
    </row>
    <row r="10" spans="2:6" ht="12.9" customHeight="1" x14ac:dyDescent="0.2">
      <c r="B10" s="2" t="s">
        <v>6</v>
      </c>
      <c r="C10" s="2" t="s">
        <v>21</v>
      </c>
      <c r="D10" s="10">
        <v>90523281</v>
      </c>
      <c r="E10" s="10">
        <v>2193283</v>
      </c>
      <c r="F10" s="10">
        <f>E10/' 2014.'!$O$1</f>
        <v>291098.67940805625</v>
      </c>
    </row>
    <row r="11" spans="2:6" ht="12.9" customHeight="1" x14ac:dyDescent="0.2">
      <c r="B11" s="2" t="s">
        <v>7</v>
      </c>
      <c r="C11" s="2" t="s">
        <v>22</v>
      </c>
      <c r="D11" s="10">
        <v>18682000</v>
      </c>
      <c r="E11" s="10">
        <v>939146</v>
      </c>
      <c r="F11" s="10">
        <f>E11/' 2014.'!$O$1</f>
        <v>124646.09463136239</v>
      </c>
    </row>
    <row r="12" spans="2:6" ht="12.9" customHeight="1" x14ac:dyDescent="0.2">
      <c r="B12" s="2" t="s">
        <v>8</v>
      </c>
      <c r="C12" s="2" t="s">
        <v>23</v>
      </c>
      <c r="D12" s="10">
        <v>1779200</v>
      </c>
      <c r="E12" s="10">
        <v>1591188</v>
      </c>
      <c r="F12" s="10">
        <f>E12/' 2014.'!$O$1</f>
        <v>211186.94007565198</v>
      </c>
    </row>
    <row r="13" spans="2:6" ht="12.9" customHeight="1" x14ac:dyDescent="0.2">
      <c r="B13" s="2" t="s">
        <v>9</v>
      </c>
      <c r="C13" s="2" t="s">
        <v>24</v>
      </c>
      <c r="D13" s="10">
        <v>4813870</v>
      </c>
      <c r="E13" s="10">
        <v>3969971</v>
      </c>
      <c r="F13" s="10">
        <f>E13/' 2014.'!$O$1</f>
        <v>526905.70044462138</v>
      </c>
    </row>
    <row r="14" spans="2:6" ht="12.9" customHeight="1" x14ac:dyDescent="0.2">
      <c r="B14" s="2" t="s">
        <v>10</v>
      </c>
      <c r="C14" s="2" t="s">
        <v>25</v>
      </c>
      <c r="D14" s="10">
        <v>14358150</v>
      </c>
      <c r="E14" s="10">
        <v>88484861</v>
      </c>
      <c r="F14" s="10">
        <f>E14/' 2014.'!$O$1</f>
        <v>11743959.254097816</v>
      </c>
    </row>
    <row r="15" spans="2:6" ht="12.9" customHeight="1" x14ac:dyDescent="0.2">
      <c r="B15" s="2" t="s">
        <v>11</v>
      </c>
      <c r="C15" s="2" t="s">
        <v>26</v>
      </c>
      <c r="D15" s="10">
        <v>1201154</v>
      </c>
      <c r="E15" s="10">
        <v>10742502</v>
      </c>
      <c r="F15" s="10">
        <f>E15/' 2014.'!$O$1</f>
        <v>1425775.0348397372</v>
      </c>
    </row>
    <row r="16" spans="2:6" ht="12.9" customHeight="1" x14ac:dyDescent="0.2">
      <c r="B16" s="2" t="s">
        <v>12</v>
      </c>
      <c r="C16" s="2" t="s">
        <v>27</v>
      </c>
      <c r="D16" s="10">
        <v>18315921</v>
      </c>
      <c r="E16" s="10">
        <v>99983891</v>
      </c>
      <c r="F16" s="10">
        <f>E16/' 2014.'!$O$1</f>
        <v>13270142.809741853</v>
      </c>
    </row>
    <row r="17" spans="2:6" ht="12.9" customHeight="1" x14ac:dyDescent="0.2">
      <c r="B17" s="2" t="s">
        <v>13</v>
      </c>
      <c r="C17" s="2" t="s">
        <v>28</v>
      </c>
      <c r="D17" s="10">
        <v>1633660</v>
      </c>
      <c r="E17" s="10">
        <v>100421</v>
      </c>
      <c r="F17" s="10">
        <f>E17/' 2014.'!$O$1</f>
        <v>13328.157143805161</v>
      </c>
    </row>
    <row r="18" spans="2:6" ht="12.9" customHeight="1" x14ac:dyDescent="0.2">
      <c r="B18" s="2" t="s">
        <v>14</v>
      </c>
      <c r="C18" s="2" t="s">
        <v>29</v>
      </c>
      <c r="D18" s="10">
        <v>2104137</v>
      </c>
      <c r="E18" s="10">
        <v>8021923</v>
      </c>
      <c r="F18" s="10">
        <f>E18/' 2014.'!$O$1</f>
        <v>1064692.1494458823</v>
      </c>
    </row>
    <row r="19" spans="2:6" ht="12.9" customHeight="1" x14ac:dyDescent="0.2">
      <c r="B19" s="2" t="s">
        <v>15</v>
      </c>
      <c r="C19" s="2" t="s">
        <v>30</v>
      </c>
      <c r="D19" s="10">
        <v>191030507</v>
      </c>
      <c r="E19" s="10">
        <v>1440560236</v>
      </c>
      <c r="F19" s="10">
        <f>E19/' 2014.'!$O$1</f>
        <v>191195200.21235648</v>
      </c>
    </row>
    <row r="20" spans="2:6" ht="12.9" customHeight="1" x14ac:dyDescent="0.2">
      <c r="B20" s="2" t="s">
        <v>16</v>
      </c>
      <c r="C20" s="2" t="s">
        <v>31</v>
      </c>
      <c r="D20" s="10">
        <v>601030</v>
      </c>
      <c r="E20" s="10">
        <v>1047250</v>
      </c>
      <c r="F20" s="10">
        <f>E20/' 2014.'!$O$1</f>
        <v>138993.96111221713</v>
      </c>
    </row>
    <row r="21" spans="2:6" s="9" customFormat="1" ht="12.9" customHeight="1" x14ac:dyDescent="0.2">
      <c r="B21" s="15" t="s">
        <v>32</v>
      </c>
      <c r="C21" s="16"/>
      <c r="D21" s="16"/>
      <c r="E21" s="17">
        <f>SUM(E6:E20)</f>
        <v>1669572662</v>
      </c>
      <c r="F21" s="17">
        <f>E21/' 2014.'!$O$1</f>
        <v>221590372.5529232</v>
      </c>
    </row>
    <row r="22" spans="2:6" ht="12.9" customHeight="1" x14ac:dyDescent="0.2">
      <c r="B22" s="18" t="s">
        <v>115</v>
      </c>
      <c r="C22" s="6"/>
      <c r="D22" s="21"/>
      <c r="E22" s="7">
        <f>+E21/1000000</f>
        <v>1669.572662</v>
      </c>
      <c r="F22" s="7">
        <f>E22/' 2014.'!$O$1</f>
        <v>221.59037255292321</v>
      </c>
    </row>
    <row r="23" spans="2:6" ht="12.9" customHeight="1" x14ac:dyDescent="0.2">
      <c r="B23" s="11"/>
      <c r="D23" s="12"/>
      <c r="E23" s="12"/>
      <c r="F23" s="12"/>
    </row>
    <row r="24" spans="2:6" ht="12.9" customHeight="1" x14ac:dyDescent="0.2">
      <c r="B24" s="11"/>
      <c r="D24" s="12"/>
      <c r="E24" s="12"/>
      <c r="F24" s="12"/>
    </row>
    <row r="25" spans="2:6" ht="12.9" customHeight="1" x14ac:dyDescent="0.25">
      <c r="B25" s="27" t="s">
        <v>84</v>
      </c>
    </row>
    <row r="26" spans="2:6" ht="12.9" customHeight="1" x14ac:dyDescent="0.2">
      <c r="B26" s="20"/>
    </row>
    <row r="27" spans="2:6" ht="30" customHeight="1" x14ac:dyDescent="0.2">
      <c r="B27" s="62" t="s">
        <v>56</v>
      </c>
      <c r="C27" s="62"/>
      <c r="D27" s="62" t="s">
        <v>109</v>
      </c>
      <c r="E27" s="62"/>
      <c r="F27" s="62"/>
    </row>
    <row r="28" spans="2:6" ht="30" customHeight="1" x14ac:dyDescent="0.2">
      <c r="B28" s="25" t="s">
        <v>0</v>
      </c>
      <c r="C28" s="25" t="s">
        <v>1</v>
      </c>
      <c r="D28" s="25" t="s">
        <v>63</v>
      </c>
      <c r="E28" s="25" t="s">
        <v>64</v>
      </c>
      <c r="F28" s="25" t="s">
        <v>116</v>
      </c>
    </row>
    <row r="29" spans="2:6" ht="12.9" customHeight="1" x14ac:dyDescent="0.2">
      <c r="B29" s="2" t="s">
        <v>2</v>
      </c>
      <c r="C29" s="2" t="s">
        <v>17</v>
      </c>
      <c r="D29" s="10">
        <v>302289</v>
      </c>
      <c r="E29" s="10">
        <v>1531146</v>
      </c>
      <c r="F29" s="10">
        <f>E29/' 2014.'!$O$1</f>
        <v>203217.99721282101</v>
      </c>
    </row>
    <row r="30" spans="2:6" ht="12.9" customHeight="1" x14ac:dyDescent="0.2">
      <c r="B30" s="2">
        <v>124</v>
      </c>
      <c r="C30" s="2" t="s">
        <v>18</v>
      </c>
      <c r="D30" s="10">
        <v>294497</v>
      </c>
      <c r="E30" s="10">
        <v>1469303</v>
      </c>
      <c r="F30" s="10">
        <f>E30/' 2014.'!$O$1</f>
        <v>195010.02057203528</v>
      </c>
    </row>
    <row r="31" spans="2:6" ht="12.9" customHeight="1" x14ac:dyDescent="0.2">
      <c r="B31" s="2" t="s">
        <v>4</v>
      </c>
      <c r="C31" s="2" t="s">
        <v>19</v>
      </c>
      <c r="D31" s="10">
        <v>903250</v>
      </c>
      <c r="E31" s="10">
        <v>255859</v>
      </c>
      <c r="F31" s="10">
        <f>E31/' 2014.'!$O$1</f>
        <v>33958.325038157804</v>
      </c>
    </row>
    <row r="32" spans="2:6" ht="12.9" customHeight="1" x14ac:dyDescent="0.2">
      <c r="B32" s="2" t="s">
        <v>5</v>
      </c>
      <c r="C32" s="2" t="s">
        <v>20</v>
      </c>
      <c r="D32" s="10">
        <v>294150</v>
      </c>
      <c r="E32" s="10">
        <v>294684</v>
      </c>
      <c r="F32" s="10">
        <f>E32/' 2014.'!$O$1</f>
        <v>39111.288074855664</v>
      </c>
    </row>
    <row r="33" spans="2:6" ht="12.9" customHeight="1" x14ac:dyDescent="0.2">
      <c r="B33" s="2" t="s">
        <v>6</v>
      </c>
      <c r="C33" s="2" t="s">
        <v>21</v>
      </c>
      <c r="D33" s="10">
        <v>56320711</v>
      </c>
      <c r="E33" s="10">
        <v>1432024</v>
      </c>
      <c r="F33" s="10">
        <f>E33/' 2014.'!$O$1</f>
        <v>190062.24699714646</v>
      </c>
    </row>
    <row r="34" spans="2:6" ht="12.9" customHeight="1" x14ac:dyDescent="0.2">
      <c r="B34" s="2" t="s">
        <v>7</v>
      </c>
      <c r="C34" s="2" t="s">
        <v>22</v>
      </c>
      <c r="D34" s="10">
        <v>1015000</v>
      </c>
      <c r="E34" s="10">
        <v>54065</v>
      </c>
      <c r="F34" s="10">
        <f>E34/' 2014.'!$O$1</f>
        <v>7175.6586369367569</v>
      </c>
    </row>
    <row r="35" spans="2:6" ht="12.9" customHeight="1" x14ac:dyDescent="0.2">
      <c r="B35" s="2" t="s">
        <v>8</v>
      </c>
      <c r="C35" s="2" t="s">
        <v>23</v>
      </c>
      <c r="D35" s="10">
        <v>302300</v>
      </c>
      <c r="E35" s="10">
        <v>274931</v>
      </c>
      <c r="F35" s="10">
        <f>E35/' 2014.'!$O$1</f>
        <v>36489.614440241552</v>
      </c>
    </row>
    <row r="36" spans="2:6" ht="12.9" customHeight="1" x14ac:dyDescent="0.2">
      <c r="B36" s="2" t="s">
        <v>9</v>
      </c>
      <c r="C36" s="2" t="s">
        <v>24</v>
      </c>
      <c r="D36" s="10">
        <v>1097520</v>
      </c>
      <c r="E36" s="10">
        <v>914566</v>
      </c>
      <c r="F36" s="10">
        <f>E36/' 2014.'!$O$1</f>
        <v>121383.76800053088</v>
      </c>
    </row>
    <row r="37" spans="2:6" ht="12.9" customHeight="1" x14ac:dyDescent="0.2">
      <c r="B37" s="2" t="s">
        <v>10</v>
      </c>
      <c r="C37" s="2" t="s">
        <v>25</v>
      </c>
      <c r="D37" s="10">
        <v>2716151</v>
      </c>
      <c r="E37" s="10">
        <v>16790433</v>
      </c>
      <c r="F37" s="10">
        <f>E37/' 2014.'!$O$1</f>
        <v>2228473.4222576148</v>
      </c>
    </row>
    <row r="38" spans="2:6" ht="12.9" customHeight="1" x14ac:dyDescent="0.2">
      <c r="B38" s="2" t="s">
        <v>11</v>
      </c>
      <c r="C38" s="2" t="s">
        <v>26</v>
      </c>
      <c r="D38" s="10">
        <v>584911</v>
      </c>
      <c r="E38" s="10">
        <v>5321154</v>
      </c>
      <c r="F38" s="10">
        <f>E38/' 2014.'!$O$1</f>
        <v>706238.50288672105</v>
      </c>
    </row>
    <row r="39" spans="2:6" ht="12.9" customHeight="1" x14ac:dyDescent="0.2">
      <c r="B39" s="2" t="s">
        <v>12</v>
      </c>
      <c r="C39" s="2" t="s">
        <v>27</v>
      </c>
      <c r="D39" s="10">
        <v>2788847</v>
      </c>
      <c r="E39" s="10">
        <v>15315754</v>
      </c>
      <c r="F39" s="10">
        <f>E39/' 2014.'!$O$1</f>
        <v>2032749.8838675425</v>
      </c>
    </row>
    <row r="40" spans="2:6" ht="12.9" customHeight="1" x14ac:dyDescent="0.2">
      <c r="B40" s="2" t="s">
        <v>13</v>
      </c>
      <c r="C40" s="2" t="s">
        <v>28</v>
      </c>
      <c r="D40" s="10">
        <v>1115260</v>
      </c>
      <c r="E40" s="10">
        <v>76269</v>
      </c>
      <c r="F40" s="10">
        <f>E40/' 2014.'!$O$1</f>
        <v>10122.635874975114</v>
      </c>
    </row>
    <row r="41" spans="2:6" ht="12.9" customHeight="1" x14ac:dyDescent="0.2">
      <c r="B41" s="2" t="s">
        <v>14</v>
      </c>
      <c r="C41" s="2" t="s">
        <v>29</v>
      </c>
      <c r="D41" s="10">
        <v>1933593</v>
      </c>
      <c r="E41" s="10">
        <v>7603770</v>
      </c>
      <c r="F41" s="10">
        <f>E41/' 2014.'!$O$1</f>
        <v>1009193.7089388811</v>
      </c>
    </row>
    <row r="42" spans="2:6" ht="12.9" customHeight="1" x14ac:dyDescent="0.2">
      <c r="B42" s="2" t="s">
        <v>15</v>
      </c>
      <c r="C42" s="2" t="s">
        <v>30</v>
      </c>
      <c r="D42" s="10">
        <v>69790645</v>
      </c>
      <c r="E42" s="10">
        <v>532546281</v>
      </c>
      <c r="F42" s="10">
        <f>E42/' 2014.'!$O$1</f>
        <v>70681038.0250846</v>
      </c>
    </row>
    <row r="43" spans="2:6" ht="12.9" customHeight="1" x14ac:dyDescent="0.2">
      <c r="B43" s="2" t="s">
        <v>16</v>
      </c>
      <c r="C43" s="2" t="s">
        <v>31</v>
      </c>
      <c r="D43" s="10">
        <v>260660</v>
      </c>
      <c r="E43" s="10">
        <v>457784</v>
      </c>
      <c r="F43" s="10">
        <f>E43/' 2014.'!$O$1</f>
        <v>60758.378127281168</v>
      </c>
    </row>
    <row r="44" spans="2:6" s="9" customFormat="1" ht="12.9" customHeight="1" x14ac:dyDescent="0.2">
      <c r="B44" s="16" t="s">
        <v>32</v>
      </c>
      <c r="C44" s="16"/>
      <c r="D44" s="17"/>
      <c r="E44" s="17">
        <f>SUM(E29:E43)</f>
        <v>584338023</v>
      </c>
      <c r="F44" s="17">
        <f>E44/' 2014.'!$O$1</f>
        <v>77554983.476010352</v>
      </c>
    </row>
    <row r="45" spans="2:6" ht="12.9" customHeight="1" x14ac:dyDescent="0.2">
      <c r="B45" s="18" t="s">
        <v>115</v>
      </c>
      <c r="C45" s="6"/>
      <c r="D45" s="21"/>
      <c r="E45" s="7">
        <f>+E44/1000000</f>
        <v>584.33802300000002</v>
      </c>
      <c r="F45" s="7">
        <f>E45/' 2014.'!$O$1</f>
        <v>77.554983476010349</v>
      </c>
    </row>
    <row r="46" spans="2:6" ht="12.9" customHeight="1" x14ac:dyDescent="0.2">
      <c r="D46" s="12"/>
      <c r="E46" s="12"/>
      <c r="F46" s="12"/>
    </row>
    <row r="47" spans="2:6" ht="12.9" customHeight="1" x14ac:dyDescent="0.2">
      <c r="D47" s="12"/>
      <c r="E47" s="12"/>
      <c r="F47" s="12"/>
    </row>
    <row r="48" spans="2:6" ht="12.9" customHeight="1" x14ac:dyDescent="0.25">
      <c r="B48" s="28" t="s">
        <v>85</v>
      </c>
    </row>
    <row r="49" spans="2:6" ht="12.9" customHeight="1" x14ac:dyDescent="0.2">
      <c r="B49" s="19"/>
    </row>
    <row r="50" spans="2:6" ht="30" customHeight="1" x14ac:dyDescent="0.2">
      <c r="B50" s="62" t="s">
        <v>56</v>
      </c>
      <c r="C50" s="62"/>
      <c r="D50" s="62" t="s">
        <v>108</v>
      </c>
      <c r="E50" s="62"/>
      <c r="F50" s="62"/>
    </row>
    <row r="51" spans="2:6" ht="30" customHeight="1" x14ac:dyDescent="0.2">
      <c r="B51" s="25" t="s">
        <v>0</v>
      </c>
      <c r="C51" s="25" t="s">
        <v>1</v>
      </c>
      <c r="D51" s="25" t="s">
        <v>63</v>
      </c>
      <c r="E51" s="25" t="s">
        <v>64</v>
      </c>
      <c r="F51" s="25" t="s">
        <v>116</v>
      </c>
    </row>
    <row r="52" spans="2:6" ht="12.9" customHeight="1" x14ac:dyDescent="0.2">
      <c r="B52" s="2" t="s">
        <v>2</v>
      </c>
      <c r="C52" s="2" t="s">
        <v>17</v>
      </c>
      <c r="D52" s="10">
        <v>0</v>
      </c>
      <c r="E52" s="10">
        <v>0</v>
      </c>
      <c r="F52" s="10">
        <f>E52/' 2014.'!$O$1</f>
        <v>0</v>
      </c>
    </row>
    <row r="53" spans="2:6" ht="12.9" customHeight="1" x14ac:dyDescent="0.2">
      <c r="B53" s="2">
        <v>124</v>
      </c>
      <c r="C53" s="2" t="s">
        <v>18</v>
      </c>
      <c r="D53" s="10">
        <v>0</v>
      </c>
      <c r="E53" s="10">
        <v>0</v>
      </c>
      <c r="F53" s="10">
        <f>E53/' 2014.'!$O$1</f>
        <v>0</v>
      </c>
    </row>
    <row r="54" spans="2:6" ht="12.9" customHeight="1" x14ac:dyDescent="0.2">
      <c r="B54" s="2" t="s">
        <v>4</v>
      </c>
      <c r="C54" s="2" t="s">
        <v>19</v>
      </c>
      <c r="D54" s="10">
        <v>0</v>
      </c>
      <c r="E54" s="10">
        <v>0</v>
      </c>
      <c r="F54" s="10">
        <f>E54/' 2014.'!$O$1</f>
        <v>0</v>
      </c>
    </row>
    <row r="55" spans="2:6" ht="12.9" customHeight="1" x14ac:dyDescent="0.2">
      <c r="B55" s="2" t="s">
        <v>5</v>
      </c>
      <c r="C55" s="2" t="s">
        <v>20</v>
      </c>
      <c r="D55" s="10">
        <v>0</v>
      </c>
      <c r="E55" s="10">
        <v>0</v>
      </c>
      <c r="F55" s="10">
        <f>E55/' 2014.'!$O$1</f>
        <v>0</v>
      </c>
    </row>
    <row r="56" spans="2:6" ht="12.9" customHeight="1" x14ac:dyDescent="0.2">
      <c r="B56" s="2" t="s">
        <v>6</v>
      </c>
      <c r="C56" s="2" t="s">
        <v>21</v>
      </c>
      <c r="D56" s="10">
        <v>0</v>
      </c>
      <c r="E56" s="10">
        <v>0</v>
      </c>
      <c r="F56" s="10">
        <f>E56/' 2014.'!$O$1</f>
        <v>0</v>
      </c>
    </row>
    <row r="57" spans="2:6" ht="12.9" customHeight="1" x14ac:dyDescent="0.2">
      <c r="B57" s="2" t="s">
        <v>7</v>
      </c>
      <c r="C57" s="2" t="s">
        <v>22</v>
      </c>
      <c r="D57" s="10">
        <v>0</v>
      </c>
      <c r="E57" s="10">
        <v>0</v>
      </c>
      <c r="F57" s="10">
        <f>E57/' 2014.'!$O$1</f>
        <v>0</v>
      </c>
    </row>
    <row r="58" spans="2:6" ht="12.9" customHeight="1" x14ac:dyDescent="0.2">
      <c r="B58" s="2" t="s">
        <v>8</v>
      </c>
      <c r="C58" s="2" t="s">
        <v>23</v>
      </c>
      <c r="D58" s="10">
        <v>0</v>
      </c>
      <c r="E58" s="10">
        <v>0</v>
      </c>
      <c r="F58" s="10">
        <f>E58/' 2014.'!$O$1</f>
        <v>0</v>
      </c>
    </row>
    <row r="59" spans="2:6" ht="12.9" customHeight="1" x14ac:dyDescent="0.2">
      <c r="B59" s="2" t="s">
        <v>9</v>
      </c>
      <c r="C59" s="2" t="s">
        <v>24</v>
      </c>
      <c r="D59" s="10">
        <v>0</v>
      </c>
      <c r="E59" s="10">
        <v>0</v>
      </c>
      <c r="F59" s="10">
        <f>E59/' 2014.'!$O$1</f>
        <v>0</v>
      </c>
    </row>
    <row r="60" spans="2:6" ht="12.9" customHeight="1" x14ac:dyDescent="0.2">
      <c r="B60" s="2" t="s">
        <v>10</v>
      </c>
      <c r="C60" s="2" t="s">
        <v>25</v>
      </c>
      <c r="D60" s="10">
        <v>0</v>
      </c>
      <c r="E60" s="10">
        <v>0</v>
      </c>
      <c r="F60" s="10">
        <f>E60/' 2014.'!$O$1</f>
        <v>0</v>
      </c>
    </row>
    <row r="61" spans="2:6" ht="12.9" customHeight="1" x14ac:dyDescent="0.2">
      <c r="B61" s="2" t="s">
        <v>11</v>
      </c>
      <c r="C61" s="2" t="s">
        <v>26</v>
      </c>
      <c r="D61" s="10">
        <v>0</v>
      </c>
      <c r="E61" s="10">
        <v>0</v>
      </c>
      <c r="F61" s="10">
        <f>E61/' 2014.'!$O$1</f>
        <v>0</v>
      </c>
    </row>
    <row r="62" spans="2:6" ht="12.9" customHeight="1" x14ac:dyDescent="0.2">
      <c r="B62" s="2" t="s">
        <v>12</v>
      </c>
      <c r="C62" s="2" t="s">
        <v>27</v>
      </c>
      <c r="D62" s="10">
        <v>100</v>
      </c>
      <c r="E62" s="10">
        <v>525</v>
      </c>
      <c r="F62" s="10">
        <f>E62/' 2014.'!$O$1</f>
        <v>69.679474417678676</v>
      </c>
    </row>
    <row r="63" spans="2:6" ht="12.9" customHeight="1" x14ac:dyDescent="0.2">
      <c r="B63" s="2" t="s">
        <v>13</v>
      </c>
      <c r="C63" s="2" t="s">
        <v>28</v>
      </c>
      <c r="D63" s="10">
        <v>0</v>
      </c>
      <c r="E63" s="10">
        <v>0</v>
      </c>
      <c r="F63" s="10">
        <f>E63/' 2014.'!$O$1</f>
        <v>0</v>
      </c>
    </row>
    <row r="64" spans="2:6" ht="12.9" customHeight="1" x14ac:dyDescent="0.2">
      <c r="B64" s="2" t="s">
        <v>14</v>
      </c>
      <c r="C64" s="2" t="s">
        <v>29</v>
      </c>
      <c r="D64" s="10">
        <v>0</v>
      </c>
      <c r="E64" s="10">
        <v>0</v>
      </c>
      <c r="F64" s="10">
        <f>E64/' 2014.'!$O$1</f>
        <v>0</v>
      </c>
    </row>
    <row r="65" spans="2:6" ht="12.9" customHeight="1" x14ac:dyDescent="0.2">
      <c r="B65" s="2" t="s">
        <v>15</v>
      </c>
      <c r="C65" s="2" t="s">
        <v>30</v>
      </c>
      <c r="D65" s="10">
        <v>50</v>
      </c>
      <c r="E65" s="10">
        <v>363</v>
      </c>
      <c r="F65" s="10">
        <f>E65/' 2014.'!$O$1</f>
        <v>48.178379454509255</v>
      </c>
    </row>
    <row r="66" spans="2:6" ht="12.9" customHeight="1" x14ac:dyDescent="0.2">
      <c r="B66" s="2" t="s">
        <v>16</v>
      </c>
      <c r="C66" s="2" t="s">
        <v>31</v>
      </c>
      <c r="D66" s="10">
        <v>0</v>
      </c>
      <c r="E66" s="10">
        <v>0</v>
      </c>
      <c r="F66" s="10">
        <f>E66/' 2014.'!$O$1</f>
        <v>0</v>
      </c>
    </row>
    <row r="67" spans="2:6" s="9" customFormat="1" ht="12.9" customHeight="1" x14ac:dyDescent="0.2">
      <c r="B67" s="15" t="s">
        <v>32</v>
      </c>
      <c r="C67" s="16"/>
      <c r="D67" s="17"/>
      <c r="E67" s="17">
        <f>SUM(E52:E66)</f>
        <v>888</v>
      </c>
      <c r="F67" s="17">
        <f>E67/' 2014.'!$O$1</f>
        <v>117.85785387218793</v>
      </c>
    </row>
    <row r="68" spans="2:6" ht="12.9" customHeight="1" x14ac:dyDescent="0.2">
      <c r="B68" s="18" t="s">
        <v>115</v>
      </c>
      <c r="C68" s="6"/>
      <c r="D68" s="21"/>
      <c r="E68" s="7">
        <f>+E67/1000000</f>
        <v>8.8800000000000001E-4</v>
      </c>
      <c r="F68" s="7">
        <f>E68/' 2014.'!$O$1</f>
        <v>1.1785785387218793E-4</v>
      </c>
    </row>
    <row r="69" spans="2:6" ht="12.9" customHeight="1" x14ac:dyDescent="0.2">
      <c r="B69" s="11"/>
      <c r="D69" s="10"/>
      <c r="E69" s="10"/>
      <c r="F69" s="10"/>
    </row>
    <row r="70" spans="2:6" ht="12.9" customHeight="1" x14ac:dyDescent="0.2">
      <c r="B70" s="11"/>
      <c r="D70" s="10"/>
      <c r="E70" s="10"/>
      <c r="F70" s="10"/>
    </row>
    <row r="71" spans="2:6" ht="12.9" customHeight="1" x14ac:dyDescent="0.25">
      <c r="B71" s="27" t="s">
        <v>86</v>
      </c>
      <c r="D71" s="10"/>
      <c r="E71" s="10"/>
      <c r="F71" s="10"/>
    </row>
    <row r="72" spans="2:6" ht="12.9" customHeight="1" x14ac:dyDescent="0.25">
      <c r="B72" s="31" t="s">
        <v>114</v>
      </c>
      <c r="D72" s="10"/>
      <c r="E72" s="10"/>
      <c r="F72" s="10"/>
    </row>
    <row r="73" spans="2:6" ht="12.9" customHeight="1" x14ac:dyDescent="0.2">
      <c r="B73" s="63"/>
      <c r="C73" s="63"/>
      <c r="D73" s="63"/>
      <c r="E73" s="63"/>
      <c r="F73" s="60"/>
    </row>
    <row r="74" spans="2:6" ht="12.9" customHeight="1" x14ac:dyDescent="0.2">
      <c r="B74" s="4"/>
      <c r="C74" s="4"/>
      <c r="D74" s="4"/>
      <c r="E74" s="25" t="s">
        <v>64</v>
      </c>
      <c r="F74" s="25" t="s">
        <v>116</v>
      </c>
    </row>
    <row r="75" spans="2:6" ht="12.9" customHeight="1" x14ac:dyDescent="0.2">
      <c r="B75" s="3" t="s">
        <v>36</v>
      </c>
      <c r="E75" s="13">
        <f>+E22+E68</f>
        <v>1669.5735500000001</v>
      </c>
      <c r="F75" s="13">
        <f>E75/' 2014.'!$O$1</f>
        <v>221.59049041077708</v>
      </c>
    </row>
    <row r="76" spans="2:6" ht="12.9" customHeight="1" x14ac:dyDescent="0.2">
      <c r="B76" s="4" t="s">
        <v>37</v>
      </c>
      <c r="C76" s="4"/>
      <c r="D76" s="4"/>
      <c r="E76" s="5">
        <f>+E45</f>
        <v>584.33802300000002</v>
      </c>
      <c r="F76" s="5">
        <f>E76/' 2014.'!$O$1</f>
        <v>77.554983476010349</v>
      </c>
    </row>
    <row r="79" spans="2:6" ht="12.9" customHeight="1" x14ac:dyDescent="0.2">
      <c r="B79" s="61" t="s">
        <v>119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ignoredErrors>
    <ignoredError sqref="B6:B20 B29:B43 B52:B6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9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2" style="3" customWidth="1"/>
    <col min="3" max="3" width="12.28515625" style="3" customWidth="1"/>
    <col min="4" max="4" width="13.85546875" style="3" customWidth="1"/>
    <col min="5" max="6" width="14.140625" style="3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5.6" x14ac:dyDescent="0.3">
      <c r="B2" s="26" t="s">
        <v>71</v>
      </c>
      <c r="C2" s="8"/>
    </row>
    <row r="3" spans="2:6" ht="12.9" customHeight="1" x14ac:dyDescent="0.2">
      <c r="B3" s="19"/>
    </row>
    <row r="4" spans="2:6" ht="30" customHeight="1" x14ac:dyDescent="0.2">
      <c r="B4" s="62" t="s">
        <v>56</v>
      </c>
      <c r="C4" s="62"/>
      <c r="D4" s="62" t="s">
        <v>108</v>
      </c>
      <c r="E4" s="62"/>
      <c r="F4" s="62"/>
    </row>
    <row r="5" spans="2:6" ht="30" customHeight="1" x14ac:dyDescent="0.2">
      <c r="B5" s="25" t="s">
        <v>0</v>
      </c>
      <c r="C5" s="25" t="s">
        <v>1</v>
      </c>
      <c r="D5" s="25" t="s">
        <v>63</v>
      </c>
      <c r="E5" s="25" t="s">
        <v>64</v>
      </c>
      <c r="F5" s="25" t="s">
        <v>116</v>
      </c>
    </row>
    <row r="6" spans="2:6" ht="12.9" customHeight="1" x14ac:dyDescent="0.2">
      <c r="B6" s="2" t="s">
        <v>2</v>
      </c>
      <c r="C6" s="2" t="s">
        <v>17</v>
      </c>
      <c r="D6" s="10">
        <v>1863829</v>
      </c>
      <c r="E6" s="10">
        <v>9387971</v>
      </c>
      <c r="F6" s="10">
        <f>E6/' 2014.'!$O$1</f>
        <v>1245997.8764350654</v>
      </c>
    </row>
    <row r="7" spans="2:6" ht="12.9" customHeight="1" x14ac:dyDescent="0.2">
      <c r="B7" s="2" t="s">
        <v>3</v>
      </c>
      <c r="C7" s="2" t="s">
        <v>18</v>
      </c>
      <c r="D7" s="10">
        <v>1582225</v>
      </c>
      <c r="E7" s="10">
        <v>7856705</v>
      </c>
      <c r="F7" s="10">
        <f>E7/' 2014.'!$O$1</f>
        <v>1042763.9524852345</v>
      </c>
    </row>
    <row r="8" spans="2:6" ht="12.9" customHeight="1" x14ac:dyDescent="0.2">
      <c r="B8" s="2" t="s">
        <v>4</v>
      </c>
      <c r="C8" s="2" t="s">
        <v>19</v>
      </c>
      <c r="D8" s="10">
        <v>4480910</v>
      </c>
      <c r="E8" s="10">
        <v>1176544</v>
      </c>
      <c r="F8" s="10">
        <f>E8/' 2014.'!$O$1</f>
        <v>156154.22390337777</v>
      </c>
    </row>
    <row r="9" spans="2:6" ht="12.9" customHeight="1" x14ac:dyDescent="0.2">
      <c r="B9" s="2" t="s">
        <v>5</v>
      </c>
      <c r="C9" s="2" t="s">
        <v>20</v>
      </c>
      <c r="D9" s="10">
        <v>2229500</v>
      </c>
      <c r="E9" s="10">
        <v>2225871</v>
      </c>
      <c r="F9" s="10">
        <f>E9/' 2014.'!$O$1</f>
        <v>295423.85028867208</v>
      </c>
    </row>
    <row r="10" spans="2:6" ht="12.9" customHeight="1" x14ac:dyDescent="0.2">
      <c r="B10" s="2" t="s">
        <v>6</v>
      </c>
      <c r="C10" s="2" t="s">
        <v>21</v>
      </c>
      <c r="D10" s="10">
        <v>108262295</v>
      </c>
      <c r="E10" s="10">
        <v>2611594</v>
      </c>
      <c r="F10" s="10">
        <f>E10/' 2014.'!$O$1</f>
        <v>346618.0901187869</v>
      </c>
    </row>
    <row r="11" spans="2:6" ht="12.9" customHeight="1" x14ac:dyDescent="0.2">
      <c r="B11" s="2" t="s">
        <v>7</v>
      </c>
      <c r="C11" s="2" t="s">
        <v>22</v>
      </c>
      <c r="D11" s="10">
        <v>39914780</v>
      </c>
      <c r="E11" s="10">
        <v>2048743</v>
      </c>
      <c r="F11" s="10">
        <f>E11/' 2014.'!$O$1</f>
        <v>271914.92467980622</v>
      </c>
    </row>
    <row r="12" spans="2:6" ht="12.9" customHeight="1" x14ac:dyDescent="0.2">
      <c r="B12" s="2" t="s">
        <v>8</v>
      </c>
      <c r="C12" s="2" t="s">
        <v>23</v>
      </c>
      <c r="D12" s="10">
        <v>1670060</v>
      </c>
      <c r="E12" s="10">
        <v>1513157</v>
      </c>
      <c r="F12" s="10">
        <f>E12/' 2014.'!$O$1</f>
        <v>200830.44661225029</v>
      </c>
    </row>
    <row r="13" spans="2:6" ht="12.9" customHeight="1" x14ac:dyDescent="0.2">
      <c r="B13" s="2" t="s">
        <v>9</v>
      </c>
      <c r="C13" s="2" t="s">
        <v>24</v>
      </c>
      <c r="D13" s="10">
        <v>6499216</v>
      </c>
      <c r="E13" s="10">
        <v>5369062</v>
      </c>
      <c r="F13" s="10">
        <f>E13/' 2014.'!$O$1</f>
        <v>712596.98719224893</v>
      </c>
    </row>
    <row r="14" spans="2:6" ht="12.9" customHeight="1" x14ac:dyDescent="0.2">
      <c r="B14" s="2" t="s">
        <v>10</v>
      </c>
      <c r="C14" s="2" t="s">
        <v>25</v>
      </c>
      <c r="D14" s="10">
        <v>10841974</v>
      </c>
      <c r="E14" s="10">
        <v>66454228</v>
      </c>
      <c r="F14" s="10">
        <f>E14/' 2014.'!$O$1</f>
        <v>8819991.7711858787</v>
      </c>
    </row>
    <row r="15" spans="2:6" ht="12.9" customHeight="1" x14ac:dyDescent="0.2">
      <c r="B15" s="2" t="s">
        <v>11</v>
      </c>
      <c r="C15" s="2" t="s">
        <v>26</v>
      </c>
      <c r="D15" s="10">
        <v>1608215</v>
      </c>
      <c r="E15" s="10">
        <v>14473946</v>
      </c>
      <c r="F15" s="10">
        <f>E15/' 2014.'!$O$1</f>
        <v>1921022.7619616429</v>
      </c>
    </row>
    <row r="16" spans="2:6" ht="12.9" customHeight="1" x14ac:dyDescent="0.2">
      <c r="B16" s="2" t="s">
        <v>12</v>
      </c>
      <c r="C16" s="2" t="s">
        <v>27</v>
      </c>
      <c r="D16" s="10">
        <v>22194866</v>
      </c>
      <c r="E16" s="10">
        <v>121045346</v>
      </c>
      <c r="F16" s="10">
        <f>E16/' 2014.'!$O$1</f>
        <v>16065478.266640121</v>
      </c>
    </row>
    <row r="17" spans="2:6" ht="12.9" customHeight="1" x14ac:dyDescent="0.2">
      <c r="B17" s="2" t="s">
        <v>13</v>
      </c>
      <c r="C17" s="2" t="s">
        <v>28</v>
      </c>
      <c r="D17" s="10">
        <v>1565270</v>
      </c>
      <c r="E17" s="10">
        <v>95990</v>
      </c>
      <c r="F17" s="10">
        <f>E17/' 2014.'!$O$1</f>
        <v>12740.062379719955</v>
      </c>
    </row>
    <row r="18" spans="2:6" ht="12.9" customHeight="1" x14ac:dyDescent="0.2">
      <c r="B18" s="2" t="s">
        <v>14</v>
      </c>
      <c r="C18" s="2" t="s">
        <v>29</v>
      </c>
      <c r="D18" s="10">
        <v>2314543</v>
      </c>
      <c r="E18" s="10">
        <v>8712748</v>
      </c>
      <c r="F18" s="10">
        <f>E18/' 2014.'!$O$1</f>
        <v>1156380.3835689162</v>
      </c>
    </row>
    <row r="19" spans="2:6" ht="12.9" customHeight="1" x14ac:dyDescent="0.2">
      <c r="B19" s="2" t="s">
        <v>15</v>
      </c>
      <c r="C19" s="2" t="s">
        <v>30</v>
      </c>
      <c r="D19" s="10">
        <v>193325184</v>
      </c>
      <c r="E19" s="10">
        <v>1451685139</v>
      </c>
      <c r="F19" s="10">
        <f>E19/' 2014.'!$O$1</f>
        <v>192671728.58185679</v>
      </c>
    </row>
    <row r="20" spans="2:6" ht="12.9" customHeight="1" x14ac:dyDescent="0.2">
      <c r="B20" s="2" t="s">
        <v>16</v>
      </c>
      <c r="C20" s="2" t="s">
        <v>31</v>
      </c>
      <c r="D20" s="10">
        <v>1312860</v>
      </c>
      <c r="E20" s="10">
        <v>2222172</v>
      </c>
      <c r="F20" s="10">
        <f>E20/' 2014.'!$O$1</f>
        <v>294932.9086203464</v>
      </c>
    </row>
    <row r="21" spans="2:6" s="9" customFormat="1" ht="12.9" customHeight="1" x14ac:dyDescent="0.2">
      <c r="B21" s="15" t="s">
        <v>32</v>
      </c>
      <c r="C21" s="16"/>
      <c r="D21" s="16"/>
      <c r="E21" s="17">
        <f>SUM(E6:E20)</f>
        <v>1696879216</v>
      </c>
      <c r="F21" s="17">
        <f>E21/' 2014.'!$O$1</f>
        <v>225214575.08792886</v>
      </c>
    </row>
    <row r="22" spans="2:6" ht="12.9" customHeight="1" x14ac:dyDescent="0.2">
      <c r="B22" s="18" t="s">
        <v>115</v>
      </c>
      <c r="C22" s="6"/>
      <c r="D22" s="21"/>
      <c r="E22" s="7">
        <f>+E21/1000000</f>
        <v>1696.879216</v>
      </c>
      <c r="F22" s="7">
        <f>E22/' 2014.'!$O$1</f>
        <v>225.21457508792886</v>
      </c>
    </row>
    <row r="23" spans="2:6" ht="12.9" customHeight="1" x14ac:dyDescent="0.2">
      <c r="B23" s="11"/>
      <c r="D23" s="12"/>
      <c r="E23" s="12"/>
      <c r="F23" s="12"/>
    </row>
    <row r="24" spans="2:6" ht="12.9" customHeight="1" x14ac:dyDescent="0.2">
      <c r="B24" s="11"/>
      <c r="D24" s="12"/>
      <c r="E24" s="12"/>
      <c r="F24" s="12"/>
    </row>
    <row r="25" spans="2:6" ht="12.9" customHeight="1" x14ac:dyDescent="0.25">
      <c r="B25" s="27" t="s">
        <v>87</v>
      </c>
    </row>
    <row r="26" spans="2:6" ht="12.9" customHeight="1" x14ac:dyDescent="0.2">
      <c r="B26" s="20"/>
    </row>
    <row r="27" spans="2:6" ht="30" customHeight="1" x14ac:dyDescent="0.2">
      <c r="B27" s="62" t="s">
        <v>56</v>
      </c>
      <c r="C27" s="62"/>
      <c r="D27" s="62" t="s">
        <v>109</v>
      </c>
      <c r="E27" s="62"/>
      <c r="F27" s="62"/>
    </row>
    <row r="28" spans="2:6" ht="30" customHeight="1" x14ac:dyDescent="0.2">
      <c r="B28" s="25" t="s">
        <v>0</v>
      </c>
      <c r="C28" s="25" t="s">
        <v>1</v>
      </c>
      <c r="D28" s="25" t="s">
        <v>63</v>
      </c>
      <c r="E28" s="25" t="s">
        <v>64</v>
      </c>
      <c r="F28" s="25" t="s">
        <v>116</v>
      </c>
    </row>
    <row r="29" spans="2:6" ht="12.9" customHeight="1" x14ac:dyDescent="0.2">
      <c r="B29" s="2" t="s">
        <v>2</v>
      </c>
      <c r="C29" s="2" t="s">
        <v>17</v>
      </c>
      <c r="D29" s="10">
        <v>337442</v>
      </c>
      <c r="E29" s="10">
        <v>1712113</v>
      </c>
      <c r="F29" s="10">
        <f>E29/' 2014.'!$O$1</f>
        <v>227236.44568319066</v>
      </c>
    </row>
    <row r="30" spans="2:6" ht="12.9" customHeight="1" x14ac:dyDescent="0.2">
      <c r="B30" s="2">
        <v>124</v>
      </c>
      <c r="C30" s="2" t="s">
        <v>18</v>
      </c>
      <c r="D30" s="10">
        <v>361725</v>
      </c>
      <c r="E30" s="10">
        <v>1821132</v>
      </c>
      <c r="F30" s="10">
        <f>E30/' 2014.'!$O$1</f>
        <v>241705.75353374475</v>
      </c>
    </row>
    <row r="31" spans="2:6" ht="12.9" customHeight="1" x14ac:dyDescent="0.2">
      <c r="B31" s="2" t="s">
        <v>4</v>
      </c>
      <c r="C31" s="2" t="s">
        <v>19</v>
      </c>
      <c r="D31" s="10">
        <v>935810</v>
      </c>
      <c r="E31" s="10">
        <v>255454</v>
      </c>
      <c r="F31" s="10">
        <f>E31/' 2014.'!$O$1</f>
        <v>33904.572300749882</v>
      </c>
    </row>
    <row r="32" spans="2:6" ht="12.9" customHeight="1" x14ac:dyDescent="0.2">
      <c r="B32" s="2" t="s">
        <v>5</v>
      </c>
      <c r="C32" s="2" t="s">
        <v>20</v>
      </c>
      <c r="D32" s="10">
        <v>654600</v>
      </c>
      <c r="E32" s="10">
        <v>665644</v>
      </c>
      <c r="F32" s="10">
        <f>E32/' 2014.'!$O$1</f>
        <v>88346.141084345334</v>
      </c>
    </row>
    <row r="33" spans="2:6" ht="12.9" customHeight="1" x14ac:dyDescent="0.2">
      <c r="B33" s="2" t="s">
        <v>6</v>
      </c>
      <c r="C33" s="2" t="s">
        <v>21</v>
      </c>
      <c r="D33" s="10">
        <v>55931135</v>
      </c>
      <c r="E33" s="10">
        <v>1410722</v>
      </c>
      <c r="F33" s="10">
        <f>E33/' 2014.'!$O$1</f>
        <v>187234.98573229808</v>
      </c>
    </row>
    <row r="34" spans="2:6" ht="12.9" customHeight="1" x14ac:dyDescent="0.2">
      <c r="B34" s="2" t="s">
        <v>7</v>
      </c>
      <c r="C34" s="2" t="s">
        <v>22</v>
      </c>
      <c r="D34" s="10">
        <v>2668080</v>
      </c>
      <c r="E34" s="10">
        <v>142524</v>
      </c>
      <c r="F34" s="10">
        <f>E34/' 2014.'!$O$1</f>
        <v>18916.185546486162</v>
      </c>
    </row>
    <row r="35" spans="2:6" ht="12.9" customHeight="1" x14ac:dyDescent="0.2">
      <c r="B35" s="2" t="s">
        <v>8</v>
      </c>
      <c r="C35" s="2" t="s">
        <v>23</v>
      </c>
      <c r="D35" s="10">
        <v>435410</v>
      </c>
      <c r="E35" s="10">
        <v>400223</v>
      </c>
      <c r="F35" s="10">
        <f>E35/' 2014.'!$O$1</f>
        <v>53118.720552126877</v>
      </c>
    </row>
    <row r="36" spans="2:6" ht="12.9" customHeight="1" x14ac:dyDescent="0.2">
      <c r="B36" s="2" t="s">
        <v>9</v>
      </c>
      <c r="C36" s="2" t="s">
        <v>24</v>
      </c>
      <c r="D36" s="10">
        <v>1156731</v>
      </c>
      <c r="E36" s="10">
        <v>959369</v>
      </c>
      <c r="F36" s="10">
        <f>E36/' 2014.'!$O$1</f>
        <v>127330.14798593137</v>
      </c>
    </row>
    <row r="37" spans="2:6" ht="12.9" customHeight="1" x14ac:dyDescent="0.2">
      <c r="B37" s="2" t="s">
        <v>10</v>
      </c>
      <c r="C37" s="2" t="s">
        <v>25</v>
      </c>
      <c r="D37" s="10">
        <v>2199412</v>
      </c>
      <c r="E37" s="10">
        <v>13576656</v>
      </c>
      <c r="F37" s="10">
        <f>E37/' 2014.'!$O$1</f>
        <v>1801931.9131992832</v>
      </c>
    </row>
    <row r="38" spans="2:6" ht="12.9" customHeight="1" x14ac:dyDescent="0.2">
      <c r="B38" s="2" t="s">
        <v>11</v>
      </c>
      <c r="C38" s="2" t="s">
        <v>26</v>
      </c>
      <c r="D38" s="10">
        <v>554729</v>
      </c>
      <c r="E38" s="10">
        <v>5123155</v>
      </c>
      <c r="F38" s="10">
        <f>E38/' 2014.'!$O$1</f>
        <v>679959.51954343345</v>
      </c>
    </row>
    <row r="39" spans="2:6" ht="12.9" customHeight="1" x14ac:dyDescent="0.2">
      <c r="B39" s="2" t="s">
        <v>12</v>
      </c>
      <c r="C39" s="2" t="s">
        <v>27</v>
      </c>
      <c r="D39" s="10">
        <v>3163076</v>
      </c>
      <c r="E39" s="10">
        <v>17397536</v>
      </c>
      <c r="F39" s="10">
        <f>E39/' 2014.'!$O$1</f>
        <v>2309049.8374145594</v>
      </c>
    </row>
    <row r="40" spans="2:6" ht="12.9" customHeight="1" x14ac:dyDescent="0.2">
      <c r="B40" s="2" t="s">
        <v>13</v>
      </c>
      <c r="C40" s="2" t="s">
        <v>28</v>
      </c>
      <c r="D40" s="10">
        <v>1243490</v>
      </c>
      <c r="E40" s="10">
        <v>84420</v>
      </c>
      <c r="F40" s="10">
        <f>E40/' 2014.'!$O$1</f>
        <v>11204.459486362732</v>
      </c>
    </row>
    <row r="41" spans="2:6" ht="12.9" customHeight="1" x14ac:dyDescent="0.2">
      <c r="B41" s="2" t="s">
        <v>14</v>
      </c>
      <c r="C41" s="2" t="s">
        <v>29</v>
      </c>
      <c r="D41" s="10">
        <v>1939822</v>
      </c>
      <c r="E41" s="10">
        <v>7583446</v>
      </c>
      <c r="F41" s="10">
        <f>E41/' 2014.'!$O$1</f>
        <v>1006496.2505806623</v>
      </c>
    </row>
    <row r="42" spans="2:6" ht="12.9" customHeight="1" x14ac:dyDescent="0.2">
      <c r="B42" s="2" t="s">
        <v>15</v>
      </c>
      <c r="C42" s="2" t="s">
        <v>30</v>
      </c>
      <c r="D42" s="10">
        <v>70548110</v>
      </c>
      <c r="E42" s="10">
        <v>536239701</v>
      </c>
      <c r="F42" s="10">
        <f>E42/' 2014.'!$O$1</f>
        <v>71171239.10013935</v>
      </c>
    </row>
    <row r="43" spans="2:6" ht="12.9" customHeight="1" x14ac:dyDescent="0.2">
      <c r="B43" s="2" t="s">
        <v>16</v>
      </c>
      <c r="C43" s="2" t="s">
        <v>31</v>
      </c>
      <c r="D43" s="10">
        <v>707890</v>
      </c>
      <c r="E43" s="10">
        <v>1188559</v>
      </c>
      <c r="F43" s="10">
        <f>E43/' 2014.'!$O$1</f>
        <v>157748.88844647951</v>
      </c>
    </row>
    <row r="44" spans="2:6" s="9" customFormat="1" ht="12.9" customHeight="1" x14ac:dyDescent="0.2">
      <c r="B44" s="16" t="s">
        <v>32</v>
      </c>
      <c r="C44" s="16"/>
      <c r="D44" s="17"/>
      <c r="E44" s="17">
        <f>SUM(E29:E43)</f>
        <v>588560654</v>
      </c>
      <c r="F44" s="17">
        <f>E44/' 2014.'!$O$1</f>
        <v>78115422.921229005</v>
      </c>
    </row>
    <row r="45" spans="2:6" ht="12.9" customHeight="1" x14ac:dyDescent="0.2">
      <c r="B45" s="18" t="s">
        <v>115</v>
      </c>
      <c r="C45" s="6"/>
      <c r="D45" s="21"/>
      <c r="E45" s="7">
        <f>+E44/1000000</f>
        <v>588.560654</v>
      </c>
      <c r="F45" s="7">
        <f>E45/' 2014.'!$O$1</f>
        <v>78.115422921229012</v>
      </c>
    </row>
    <row r="46" spans="2:6" ht="12.9" customHeight="1" x14ac:dyDescent="0.2">
      <c r="B46" s="11"/>
      <c r="D46" s="12"/>
      <c r="E46" s="12"/>
      <c r="F46" s="12"/>
    </row>
    <row r="47" spans="2:6" ht="12.9" customHeight="1" x14ac:dyDescent="0.2">
      <c r="B47" s="11"/>
      <c r="D47" s="12"/>
      <c r="E47" s="12"/>
      <c r="F47" s="12"/>
    </row>
    <row r="48" spans="2:6" ht="12.9" customHeight="1" x14ac:dyDescent="0.25">
      <c r="B48" s="28" t="s">
        <v>88</v>
      </c>
    </row>
    <row r="49" spans="2:6" ht="12.9" customHeight="1" x14ac:dyDescent="0.2">
      <c r="B49" s="19"/>
    </row>
    <row r="50" spans="2:6" ht="30" customHeight="1" x14ac:dyDescent="0.2">
      <c r="B50" s="62" t="s">
        <v>56</v>
      </c>
      <c r="C50" s="62"/>
      <c r="D50" s="62" t="s">
        <v>108</v>
      </c>
      <c r="E50" s="62"/>
      <c r="F50" s="62"/>
    </row>
    <row r="51" spans="2:6" ht="30" customHeight="1" x14ac:dyDescent="0.2">
      <c r="B51" s="25" t="s">
        <v>0</v>
      </c>
      <c r="C51" s="25" t="s">
        <v>1</v>
      </c>
      <c r="D51" s="25" t="s">
        <v>63</v>
      </c>
      <c r="E51" s="25" t="s">
        <v>64</v>
      </c>
      <c r="F51" s="25" t="s">
        <v>116</v>
      </c>
    </row>
    <row r="52" spans="2:6" ht="12.9" customHeight="1" x14ac:dyDescent="0.2">
      <c r="B52" s="2" t="s">
        <v>2</v>
      </c>
      <c r="C52" s="2" t="s">
        <v>17</v>
      </c>
      <c r="D52" s="10">
        <v>0</v>
      </c>
      <c r="E52" s="10">
        <v>0</v>
      </c>
      <c r="F52" s="10">
        <f>E52/' 2014.'!$O$1</f>
        <v>0</v>
      </c>
    </row>
    <row r="53" spans="2:6" ht="12.9" customHeight="1" x14ac:dyDescent="0.2">
      <c r="B53" s="2">
        <v>124</v>
      </c>
      <c r="C53" s="2" t="s">
        <v>18</v>
      </c>
      <c r="D53" s="10">
        <v>0</v>
      </c>
      <c r="E53" s="10">
        <v>0</v>
      </c>
      <c r="F53" s="10">
        <f>E53/' 2014.'!$O$1</f>
        <v>0</v>
      </c>
    </row>
    <row r="54" spans="2:6" ht="12.9" customHeight="1" x14ac:dyDescent="0.2">
      <c r="B54" s="2" t="s">
        <v>4</v>
      </c>
      <c r="C54" s="2" t="s">
        <v>19</v>
      </c>
      <c r="D54" s="10">
        <v>0</v>
      </c>
      <c r="E54" s="10">
        <v>0</v>
      </c>
      <c r="F54" s="10">
        <f>E54/' 2014.'!$O$1</f>
        <v>0</v>
      </c>
    </row>
    <row r="55" spans="2:6" ht="12.9" customHeight="1" x14ac:dyDescent="0.2">
      <c r="B55" s="2" t="s">
        <v>5</v>
      </c>
      <c r="C55" s="2" t="s">
        <v>20</v>
      </c>
      <c r="D55" s="10">
        <v>0</v>
      </c>
      <c r="E55" s="10">
        <v>0</v>
      </c>
      <c r="F55" s="10">
        <f>E55/' 2014.'!$O$1</f>
        <v>0</v>
      </c>
    </row>
    <row r="56" spans="2:6" ht="12.9" customHeight="1" x14ac:dyDescent="0.2">
      <c r="B56" s="2" t="s">
        <v>6</v>
      </c>
      <c r="C56" s="2" t="s">
        <v>21</v>
      </c>
      <c r="D56" s="10">
        <v>0</v>
      </c>
      <c r="E56" s="10">
        <v>0</v>
      </c>
      <c r="F56" s="10">
        <f>E56/' 2014.'!$O$1</f>
        <v>0</v>
      </c>
    </row>
    <row r="57" spans="2:6" ht="12.9" customHeight="1" x14ac:dyDescent="0.2">
      <c r="B57" s="2" t="s">
        <v>7</v>
      </c>
      <c r="C57" s="2" t="s">
        <v>22</v>
      </c>
      <c r="D57" s="10">
        <v>0</v>
      </c>
      <c r="E57" s="10">
        <v>0</v>
      </c>
      <c r="F57" s="10">
        <f>E57/' 2014.'!$O$1</f>
        <v>0</v>
      </c>
    </row>
    <row r="58" spans="2:6" ht="12.9" customHeight="1" x14ac:dyDescent="0.2">
      <c r="B58" s="2" t="s">
        <v>8</v>
      </c>
      <c r="C58" s="2" t="s">
        <v>23</v>
      </c>
      <c r="D58" s="10">
        <v>0</v>
      </c>
      <c r="E58" s="10">
        <v>0</v>
      </c>
      <c r="F58" s="10">
        <f>E58/' 2014.'!$O$1</f>
        <v>0</v>
      </c>
    </row>
    <row r="59" spans="2:6" ht="12.9" customHeight="1" x14ac:dyDescent="0.2">
      <c r="B59" s="2" t="s">
        <v>9</v>
      </c>
      <c r="C59" s="2" t="s">
        <v>24</v>
      </c>
      <c r="D59" s="10">
        <v>0</v>
      </c>
      <c r="E59" s="10">
        <v>0</v>
      </c>
      <c r="F59" s="10">
        <f>E59/' 2014.'!$O$1</f>
        <v>0</v>
      </c>
    </row>
    <row r="60" spans="2:6" ht="12.9" customHeight="1" x14ac:dyDescent="0.2">
      <c r="B60" s="2" t="s">
        <v>10</v>
      </c>
      <c r="C60" s="2" t="s">
        <v>25</v>
      </c>
      <c r="D60" s="10">
        <v>0</v>
      </c>
      <c r="E60" s="10">
        <v>0</v>
      </c>
      <c r="F60" s="10">
        <f>E60/' 2014.'!$O$1</f>
        <v>0</v>
      </c>
    </row>
    <row r="61" spans="2:6" ht="12.9" customHeight="1" x14ac:dyDescent="0.2">
      <c r="B61" s="2" t="s">
        <v>11</v>
      </c>
      <c r="C61" s="2" t="s">
        <v>26</v>
      </c>
      <c r="D61" s="10">
        <v>800</v>
      </c>
      <c r="E61" s="10">
        <v>7113</v>
      </c>
      <c r="F61" s="10">
        <f>E61/' 2014.'!$O$1</f>
        <v>944.05733625323512</v>
      </c>
    </row>
    <row r="62" spans="2:6" ht="12.9" customHeight="1" x14ac:dyDescent="0.2">
      <c r="B62" s="2" t="s">
        <v>12</v>
      </c>
      <c r="C62" s="2" t="s">
        <v>27</v>
      </c>
      <c r="D62" s="10">
        <v>1340</v>
      </c>
      <c r="E62" s="10">
        <v>6964</v>
      </c>
      <c r="F62" s="10">
        <f>E62/' 2014.'!$O$1</f>
        <v>924.28163779945578</v>
      </c>
    </row>
    <row r="63" spans="2:6" ht="12.9" customHeight="1" x14ac:dyDescent="0.2">
      <c r="B63" s="2" t="s">
        <v>13</v>
      </c>
      <c r="C63" s="2" t="s">
        <v>28</v>
      </c>
      <c r="D63" s="10">
        <v>0</v>
      </c>
      <c r="E63" s="10">
        <v>0</v>
      </c>
      <c r="F63" s="10">
        <f>E63/' 2014.'!$O$1</f>
        <v>0</v>
      </c>
    </row>
    <row r="64" spans="2:6" ht="12.9" customHeight="1" x14ac:dyDescent="0.2">
      <c r="B64" s="2" t="s">
        <v>14</v>
      </c>
      <c r="C64" s="2" t="s">
        <v>29</v>
      </c>
      <c r="D64" s="10">
        <v>0</v>
      </c>
      <c r="E64" s="10">
        <v>0</v>
      </c>
      <c r="F64" s="10">
        <f>E64/' 2014.'!$O$1</f>
        <v>0</v>
      </c>
    </row>
    <row r="65" spans="2:6" ht="12.9" customHeight="1" x14ac:dyDescent="0.2">
      <c r="B65" s="2" t="s">
        <v>15</v>
      </c>
      <c r="C65" s="2" t="s">
        <v>30</v>
      </c>
      <c r="D65" s="10">
        <v>3750</v>
      </c>
      <c r="E65" s="10">
        <v>28211</v>
      </c>
      <c r="F65" s="10">
        <f>E65/' 2014.'!$O$1</f>
        <v>3744.2431481850153</v>
      </c>
    </row>
    <row r="66" spans="2:6" ht="12.9" customHeight="1" x14ac:dyDescent="0.2">
      <c r="B66" s="2" t="s">
        <v>16</v>
      </c>
      <c r="C66" s="2" t="s">
        <v>31</v>
      </c>
      <c r="D66" s="10">
        <v>0</v>
      </c>
      <c r="E66" s="10">
        <v>0</v>
      </c>
      <c r="F66" s="10">
        <f>E66/' 2014.'!$O$1</f>
        <v>0</v>
      </c>
    </row>
    <row r="67" spans="2:6" s="9" customFormat="1" ht="12.9" customHeight="1" x14ac:dyDescent="0.2">
      <c r="B67" s="16" t="s">
        <v>32</v>
      </c>
      <c r="C67" s="16"/>
      <c r="D67" s="17"/>
      <c r="E67" s="17">
        <f>SUM(E52:E66)</f>
        <v>42288</v>
      </c>
      <c r="F67" s="17">
        <f>E67/' 2014.'!$O$1</f>
        <v>5612.5821222377062</v>
      </c>
    </row>
    <row r="68" spans="2:6" ht="12.9" customHeight="1" x14ac:dyDescent="0.2">
      <c r="B68" s="18" t="s">
        <v>115</v>
      </c>
      <c r="C68" s="6"/>
      <c r="D68" s="21"/>
      <c r="E68" s="7">
        <f>+E67/1000000</f>
        <v>4.2287999999999999E-2</v>
      </c>
      <c r="F68" s="7">
        <f>E68/' 2014.'!$O$1</f>
        <v>5.6125821222377057E-3</v>
      </c>
    </row>
    <row r="69" spans="2:6" ht="12.9" customHeight="1" x14ac:dyDescent="0.2">
      <c r="B69" s="11"/>
      <c r="D69" s="10"/>
      <c r="E69" s="10"/>
      <c r="F69" s="10"/>
    </row>
    <row r="70" spans="2:6" ht="12.9" customHeight="1" x14ac:dyDescent="0.2">
      <c r="B70" s="11"/>
      <c r="D70" s="10"/>
      <c r="E70" s="10"/>
      <c r="F70" s="10"/>
    </row>
    <row r="71" spans="2:6" ht="12.9" customHeight="1" x14ac:dyDescent="0.25">
      <c r="B71" s="27" t="s">
        <v>89</v>
      </c>
      <c r="D71" s="10"/>
      <c r="E71" s="10"/>
      <c r="F71" s="10"/>
    </row>
    <row r="72" spans="2:6" ht="12.9" customHeight="1" x14ac:dyDescent="0.25">
      <c r="B72" s="31" t="s">
        <v>114</v>
      </c>
      <c r="D72" s="10"/>
      <c r="E72" s="10"/>
      <c r="F72" s="10"/>
    </row>
    <row r="73" spans="2:6" ht="12.9" customHeight="1" x14ac:dyDescent="0.2">
      <c r="B73" s="63"/>
      <c r="C73" s="63"/>
      <c r="D73" s="63"/>
      <c r="E73" s="63"/>
      <c r="F73" s="60"/>
    </row>
    <row r="74" spans="2:6" ht="12.9" customHeight="1" x14ac:dyDescent="0.2">
      <c r="B74" s="4"/>
      <c r="C74" s="4"/>
      <c r="D74" s="4"/>
      <c r="E74" s="25" t="s">
        <v>64</v>
      </c>
      <c r="F74" s="25" t="s">
        <v>116</v>
      </c>
    </row>
    <row r="75" spans="2:6" ht="12.9" customHeight="1" x14ac:dyDescent="0.2">
      <c r="B75" s="3" t="s">
        <v>36</v>
      </c>
      <c r="E75" s="13">
        <f>+E22+E68</f>
        <v>1696.9215040000001</v>
      </c>
      <c r="F75" s="13">
        <f>E75/' 2014.'!$O$1</f>
        <v>225.2201876700511</v>
      </c>
    </row>
    <row r="76" spans="2:6" ht="12.9" customHeight="1" x14ac:dyDescent="0.2">
      <c r="B76" s="4" t="s">
        <v>37</v>
      </c>
      <c r="C76" s="4"/>
      <c r="D76" s="4"/>
      <c r="E76" s="5">
        <f>+E45</f>
        <v>588.560654</v>
      </c>
      <c r="F76" s="5">
        <f>E76/' 2014.'!$O$1</f>
        <v>78.115422921229012</v>
      </c>
    </row>
    <row r="79" spans="2:6" ht="12.9" customHeight="1" x14ac:dyDescent="0.2">
      <c r="B79" s="61" t="s">
        <v>119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ignoredErrors>
    <ignoredError sqref="B6:B20 B29:B43 B52:B6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9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2" style="3" customWidth="1"/>
    <col min="3" max="3" width="12.28515625" style="3" customWidth="1"/>
    <col min="4" max="4" width="13.85546875" style="3" customWidth="1"/>
    <col min="5" max="6" width="14.28515625" style="3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5.6" x14ac:dyDescent="0.3">
      <c r="B2" s="26" t="s">
        <v>72</v>
      </c>
      <c r="C2" s="8"/>
    </row>
    <row r="3" spans="2:6" ht="12.9" customHeight="1" x14ac:dyDescent="0.2">
      <c r="B3" s="19"/>
    </row>
    <row r="4" spans="2:6" ht="30" customHeight="1" x14ac:dyDescent="0.2">
      <c r="B4" s="62" t="s">
        <v>56</v>
      </c>
      <c r="C4" s="62"/>
      <c r="D4" s="62" t="s">
        <v>108</v>
      </c>
      <c r="E4" s="62"/>
      <c r="F4" s="62"/>
    </row>
    <row r="5" spans="2:6" ht="30" customHeight="1" x14ac:dyDescent="0.2">
      <c r="B5" s="25" t="s">
        <v>0</v>
      </c>
      <c r="C5" s="25" t="s">
        <v>1</v>
      </c>
      <c r="D5" s="25" t="s">
        <v>63</v>
      </c>
      <c r="E5" s="25" t="s">
        <v>64</v>
      </c>
      <c r="F5" s="25" t="s">
        <v>116</v>
      </c>
    </row>
    <row r="6" spans="2:6" ht="12.9" customHeight="1" x14ac:dyDescent="0.2">
      <c r="B6" s="2" t="s">
        <v>2</v>
      </c>
      <c r="C6" s="2" t="s">
        <v>17</v>
      </c>
      <c r="D6" s="10">
        <v>3231867</v>
      </c>
      <c r="E6" s="10">
        <v>16397257</v>
      </c>
      <c r="F6" s="10">
        <f>E6/' 2014.'!$O$1</f>
        <v>2176289.9993363856</v>
      </c>
    </row>
    <row r="7" spans="2:6" ht="12.9" customHeight="1" x14ac:dyDescent="0.2">
      <c r="B7" s="2" t="s">
        <v>3</v>
      </c>
      <c r="C7" s="2" t="s">
        <v>18</v>
      </c>
      <c r="D7" s="10">
        <v>2126739</v>
      </c>
      <c r="E7" s="10">
        <v>10661950</v>
      </c>
      <c r="F7" s="10">
        <f>E7/' 2014.'!$O$1</f>
        <v>1415083.9471763221</v>
      </c>
    </row>
    <row r="8" spans="2:6" ht="12.9" customHeight="1" x14ac:dyDescent="0.2">
      <c r="B8" s="2" t="s">
        <v>4</v>
      </c>
      <c r="C8" s="2" t="s">
        <v>19</v>
      </c>
      <c r="D8" s="10">
        <v>35524120</v>
      </c>
      <c r="E8" s="10">
        <v>9248328</v>
      </c>
      <c r="F8" s="10">
        <f>E8/' 2014.'!$O$1</f>
        <v>1227464.0652996218</v>
      </c>
    </row>
    <row r="9" spans="2:6" ht="12.9" customHeight="1" x14ac:dyDescent="0.2">
      <c r="B9" s="2" t="s">
        <v>5</v>
      </c>
      <c r="C9" s="2" t="s">
        <v>20</v>
      </c>
      <c r="D9" s="10">
        <v>2795800</v>
      </c>
      <c r="E9" s="10">
        <v>2814907</v>
      </c>
      <c r="F9" s="10">
        <f>E9/' 2014.'!$O$1</f>
        <v>373602.36246598978</v>
      </c>
    </row>
    <row r="10" spans="2:6" ht="12.9" customHeight="1" x14ac:dyDescent="0.2">
      <c r="B10" s="2" t="s">
        <v>6</v>
      </c>
      <c r="C10" s="2" t="s">
        <v>21</v>
      </c>
      <c r="D10" s="10">
        <v>150593237</v>
      </c>
      <c r="E10" s="10">
        <v>3568981</v>
      </c>
      <c r="F10" s="10">
        <f>E10/' 2014.'!$O$1</f>
        <v>473685.18149844051</v>
      </c>
    </row>
    <row r="11" spans="2:6" ht="12.9" customHeight="1" x14ac:dyDescent="0.2">
      <c r="B11" s="2" t="s">
        <v>7</v>
      </c>
      <c r="C11" s="2" t="s">
        <v>22</v>
      </c>
      <c r="D11" s="10">
        <v>39131960</v>
      </c>
      <c r="E11" s="10">
        <v>2015168</v>
      </c>
      <c r="F11" s="10">
        <f>E11/' 2014.'!$O$1</f>
        <v>267458.75638728513</v>
      </c>
    </row>
    <row r="12" spans="2:6" ht="12.9" customHeight="1" x14ac:dyDescent="0.2">
      <c r="B12" s="2" t="s">
        <v>8</v>
      </c>
      <c r="C12" s="2" t="s">
        <v>23</v>
      </c>
      <c r="D12" s="10">
        <v>2522366</v>
      </c>
      <c r="E12" s="10">
        <v>2256632</v>
      </c>
      <c r="F12" s="10">
        <f>E12/' 2014.'!$O$1</f>
        <v>299506.53659831441</v>
      </c>
    </row>
    <row r="13" spans="2:6" ht="12.9" customHeight="1" x14ac:dyDescent="0.2">
      <c r="B13" s="2" t="s">
        <v>9</v>
      </c>
      <c r="C13" s="2" t="s">
        <v>24</v>
      </c>
      <c r="D13" s="10">
        <v>8919920</v>
      </c>
      <c r="E13" s="10">
        <v>7296266</v>
      </c>
      <c r="F13" s="10">
        <f>E13/' 2014.'!$O$1</f>
        <v>968380.91446014994</v>
      </c>
    </row>
    <row r="14" spans="2:6" ht="12.9" customHeight="1" x14ac:dyDescent="0.2">
      <c r="B14" s="2" t="s">
        <v>10</v>
      </c>
      <c r="C14" s="2" t="s">
        <v>25</v>
      </c>
      <c r="D14" s="10">
        <v>10230267</v>
      </c>
      <c r="E14" s="10">
        <v>62515772</v>
      </c>
      <c r="F14" s="10">
        <f>E14/' 2014.'!$O$1</f>
        <v>8297268.8300484437</v>
      </c>
    </row>
    <row r="15" spans="2:6" ht="12.9" customHeight="1" x14ac:dyDescent="0.2">
      <c r="B15" s="2" t="s">
        <v>11</v>
      </c>
      <c r="C15" s="2" t="s">
        <v>26</v>
      </c>
      <c r="D15" s="10">
        <v>2335799</v>
      </c>
      <c r="E15" s="10">
        <v>21192998</v>
      </c>
      <c r="F15" s="10">
        <f>E15/' 2014.'!$O$1</f>
        <v>2812794.2132855528</v>
      </c>
    </row>
    <row r="16" spans="2:6" ht="12.9" customHeight="1" x14ac:dyDescent="0.2">
      <c r="B16" s="2" t="s">
        <v>12</v>
      </c>
      <c r="C16" s="2" t="s">
        <v>27</v>
      </c>
      <c r="D16" s="10">
        <v>22845636</v>
      </c>
      <c r="E16" s="10">
        <v>125056190</v>
      </c>
      <c r="F16" s="10">
        <f>E16/' 2014.'!$O$1</f>
        <v>16597808.746433074</v>
      </c>
    </row>
    <row r="17" spans="2:6" ht="12.9" customHeight="1" x14ac:dyDescent="0.2">
      <c r="B17" s="2" t="s">
        <v>13</v>
      </c>
      <c r="C17" s="2" t="s">
        <v>28</v>
      </c>
      <c r="D17" s="10">
        <v>1614510</v>
      </c>
      <c r="E17" s="10">
        <v>97877</v>
      </c>
      <c r="F17" s="10">
        <f>E17/' 2014.'!$O$1</f>
        <v>12990.510319198354</v>
      </c>
    </row>
    <row r="18" spans="2:6" ht="12.9" customHeight="1" x14ac:dyDescent="0.2">
      <c r="B18" s="2" t="s">
        <v>14</v>
      </c>
      <c r="C18" s="2" t="s">
        <v>29</v>
      </c>
      <c r="D18" s="10">
        <v>2645290</v>
      </c>
      <c r="E18" s="10">
        <v>9948195</v>
      </c>
      <c r="F18" s="10">
        <f>E18/' 2014.'!$O$1</f>
        <v>1320352.3790563408</v>
      </c>
    </row>
    <row r="19" spans="2:6" ht="12.9" customHeight="1" x14ac:dyDescent="0.2">
      <c r="B19" s="2" t="s">
        <v>15</v>
      </c>
      <c r="C19" s="2" t="s">
        <v>30</v>
      </c>
      <c r="D19" s="10">
        <v>251012005</v>
      </c>
      <c r="E19" s="10">
        <v>1877541633</v>
      </c>
      <c r="F19" s="10">
        <f>E19/' 2014.'!$O$1</f>
        <v>249192598.44714314</v>
      </c>
    </row>
    <row r="20" spans="2:6" ht="12.9" customHeight="1" x14ac:dyDescent="0.2">
      <c r="B20" s="2" t="s">
        <v>16</v>
      </c>
      <c r="C20" s="2" t="s">
        <v>31</v>
      </c>
      <c r="D20" s="10">
        <v>3204851</v>
      </c>
      <c r="E20" s="10">
        <v>5517759</v>
      </c>
      <c r="F20" s="10">
        <f>E20/' 2014.'!$O$1</f>
        <v>732332.47063507861</v>
      </c>
    </row>
    <row r="21" spans="2:6" s="9" customFormat="1" ht="12.9" customHeight="1" x14ac:dyDescent="0.2">
      <c r="B21" s="15" t="s">
        <v>32</v>
      </c>
      <c r="C21" s="16"/>
      <c r="D21" s="16"/>
      <c r="E21" s="17">
        <f>SUM(E6:E20)</f>
        <v>2156129913</v>
      </c>
      <c r="F21" s="17">
        <f>E21/' 2014.'!$O$1</f>
        <v>286167617.3601433</v>
      </c>
    </row>
    <row r="22" spans="2:6" ht="12.9" customHeight="1" x14ac:dyDescent="0.2">
      <c r="B22" s="18" t="s">
        <v>115</v>
      </c>
      <c r="C22" s="6"/>
      <c r="D22" s="21"/>
      <c r="E22" s="7">
        <f>+E21/1000000</f>
        <v>2156.1299130000002</v>
      </c>
      <c r="F22" s="7">
        <f>E22/' 2014.'!$O$1</f>
        <v>286.16761736014337</v>
      </c>
    </row>
    <row r="23" spans="2:6" ht="12.9" customHeight="1" x14ac:dyDescent="0.2">
      <c r="B23" s="11"/>
      <c r="D23" s="12"/>
      <c r="E23" s="12"/>
      <c r="F23" s="12"/>
    </row>
    <row r="24" spans="2:6" ht="12.9" customHeight="1" x14ac:dyDescent="0.2">
      <c r="B24" s="11"/>
      <c r="D24" s="12"/>
      <c r="E24" s="12"/>
      <c r="F24" s="12"/>
    </row>
    <row r="25" spans="2:6" ht="12.9" customHeight="1" x14ac:dyDescent="0.25">
      <c r="B25" s="27" t="s">
        <v>90</v>
      </c>
    </row>
    <row r="26" spans="2:6" ht="12.9" customHeight="1" x14ac:dyDescent="0.2">
      <c r="B26" s="20"/>
    </row>
    <row r="27" spans="2:6" ht="30" customHeight="1" x14ac:dyDescent="0.2">
      <c r="B27" s="62" t="s">
        <v>56</v>
      </c>
      <c r="C27" s="62"/>
      <c r="D27" s="62" t="s">
        <v>109</v>
      </c>
      <c r="E27" s="62"/>
      <c r="F27" s="62"/>
    </row>
    <row r="28" spans="2:6" ht="30" customHeight="1" x14ac:dyDescent="0.2">
      <c r="B28" s="25" t="s">
        <v>0</v>
      </c>
      <c r="C28" s="25" t="s">
        <v>1</v>
      </c>
      <c r="D28" s="25" t="s">
        <v>63</v>
      </c>
      <c r="E28" s="25" t="s">
        <v>64</v>
      </c>
      <c r="F28" s="25" t="s">
        <v>116</v>
      </c>
    </row>
    <row r="29" spans="2:6" ht="12.9" customHeight="1" x14ac:dyDescent="0.2">
      <c r="B29" s="2" t="s">
        <v>2</v>
      </c>
      <c r="C29" s="2" t="s">
        <v>17</v>
      </c>
      <c r="D29" s="10">
        <v>556582</v>
      </c>
      <c r="E29" s="10">
        <v>2852608</v>
      </c>
      <c r="F29" s="10">
        <f>E29/' 2014.'!$O$1</f>
        <v>378606.14506602957</v>
      </c>
    </row>
    <row r="30" spans="2:6" ht="12.9" customHeight="1" x14ac:dyDescent="0.2">
      <c r="B30" s="2">
        <v>124</v>
      </c>
      <c r="C30" s="2" t="s">
        <v>18</v>
      </c>
      <c r="D30" s="10">
        <v>523496</v>
      </c>
      <c r="E30" s="10">
        <v>2678998</v>
      </c>
      <c r="F30" s="10">
        <f>E30/' 2014.'!$O$1</f>
        <v>355564.13829716633</v>
      </c>
    </row>
    <row r="31" spans="2:6" ht="12.9" customHeight="1" x14ac:dyDescent="0.2">
      <c r="B31" s="2" t="s">
        <v>4</v>
      </c>
      <c r="C31" s="2" t="s">
        <v>19</v>
      </c>
      <c r="D31" s="10">
        <v>6290100</v>
      </c>
      <c r="E31" s="10">
        <v>1637015</v>
      </c>
      <c r="F31" s="10">
        <f>E31/' 2014.'!$O$1</f>
        <v>217269.22821686906</v>
      </c>
    </row>
    <row r="32" spans="2:6" ht="12.9" customHeight="1" x14ac:dyDescent="0.2">
      <c r="B32" s="2" t="s">
        <v>5</v>
      </c>
      <c r="C32" s="2" t="s">
        <v>20</v>
      </c>
      <c r="D32" s="10">
        <v>879450</v>
      </c>
      <c r="E32" s="10">
        <v>872378</v>
      </c>
      <c r="F32" s="10">
        <f>E32/' 2014.'!$O$1</f>
        <v>115784.45815913464</v>
      </c>
    </row>
    <row r="33" spans="2:6" ht="12.9" customHeight="1" x14ac:dyDescent="0.2">
      <c r="B33" s="2" t="s">
        <v>6</v>
      </c>
      <c r="C33" s="2" t="s">
        <v>21</v>
      </c>
      <c r="D33" s="10">
        <v>67237367</v>
      </c>
      <c r="E33" s="10">
        <v>1682064</v>
      </c>
      <c r="F33" s="10">
        <f>E33/' 2014.'!$O$1</f>
        <v>223248.25801313954</v>
      </c>
    </row>
    <row r="34" spans="2:6" ht="12.9" customHeight="1" x14ac:dyDescent="0.2">
      <c r="B34" s="2" t="s">
        <v>7</v>
      </c>
      <c r="C34" s="2" t="s">
        <v>22</v>
      </c>
      <c r="D34" s="10">
        <v>3142000</v>
      </c>
      <c r="E34" s="10">
        <v>170441</v>
      </c>
      <c r="F34" s="10">
        <f>E34/' 2014.'!$O$1</f>
        <v>22621.408188997277</v>
      </c>
    </row>
    <row r="35" spans="2:6" ht="12.9" customHeight="1" x14ac:dyDescent="0.2">
      <c r="B35" s="2" t="s">
        <v>8</v>
      </c>
      <c r="C35" s="2" t="s">
        <v>23</v>
      </c>
      <c r="D35" s="10">
        <v>555684</v>
      </c>
      <c r="E35" s="10">
        <v>508308</v>
      </c>
      <c r="F35" s="10">
        <f>E35/' 2014.'!$O$1</f>
        <v>67464.06529962174</v>
      </c>
    </row>
    <row r="36" spans="2:6" ht="12.9" customHeight="1" x14ac:dyDescent="0.2">
      <c r="B36" s="2" t="s">
        <v>9</v>
      </c>
      <c r="C36" s="2" t="s">
        <v>24</v>
      </c>
      <c r="D36" s="10">
        <v>1454665</v>
      </c>
      <c r="E36" s="10">
        <v>1189669</v>
      </c>
      <c r="F36" s="10">
        <f>E36/' 2014.'!$O$1</f>
        <v>157896.21076381975</v>
      </c>
    </row>
    <row r="37" spans="2:6" ht="12.9" customHeight="1" x14ac:dyDescent="0.2">
      <c r="B37" s="2" t="s">
        <v>10</v>
      </c>
      <c r="C37" s="2" t="s">
        <v>25</v>
      </c>
      <c r="D37" s="10">
        <v>2003566</v>
      </c>
      <c r="E37" s="10">
        <v>12315974</v>
      </c>
      <c r="F37" s="10">
        <f>E37/' 2014.'!$O$1</f>
        <v>1634610.6576415156</v>
      </c>
    </row>
    <row r="38" spans="2:6" ht="12.9" customHeight="1" x14ac:dyDescent="0.2">
      <c r="B38" s="2" t="s">
        <v>11</v>
      </c>
      <c r="C38" s="2" t="s">
        <v>26</v>
      </c>
      <c r="D38" s="10">
        <v>689797</v>
      </c>
      <c r="E38" s="10">
        <v>6432574</v>
      </c>
      <c r="F38" s="10">
        <f>E38/' 2014.'!$O$1</f>
        <v>853749.28661490476</v>
      </c>
    </row>
    <row r="39" spans="2:6" ht="12.9" customHeight="1" x14ac:dyDescent="0.2">
      <c r="B39" s="2" t="s">
        <v>12</v>
      </c>
      <c r="C39" s="2" t="s">
        <v>27</v>
      </c>
      <c r="D39" s="10">
        <v>3560587</v>
      </c>
      <c r="E39" s="10">
        <v>19739022</v>
      </c>
      <c r="F39" s="10">
        <f>E39/' 2014.'!$O$1</f>
        <v>2619818.4351980886</v>
      </c>
    </row>
    <row r="40" spans="2:6" ht="12.9" customHeight="1" x14ac:dyDescent="0.2">
      <c r="B40" s="2" t="s">
        <v>13</v>
      </c>
      <c r="C40" s="2" t="s">
        <v>28</v>
      </c>
      <c r="D40" s="10">
        <v>959090</v>
      </c>
      <c r="E40" s="10">
        <v>65378</v>
      </c>
      <c r="F40" s="10">
        <f>E40/' 2014.'!$O$1</f>
        <v>8677.1517685314211</v>
      </c>
    </row>
    <row r="41" spans="2:6" ht="12.9" customHeight="1" x14ac:dyDescent="0.2">
      <c r="B41" s="2" t="s">
        <v>14</v>
      </c>
      <c r="C41" s="2" t="s">
        <v>29</v>
      </c>
      <c r="D41" s="10">
        <v>2429692</v>
      </c>
      <c r="E41" s="10">
        <v>9456886</v>
      </c>
      <c r="F41" s="10">
        <f>E41/' 2014.'!$O$1</f>
        <v>1255144.4687769592</v>
      </c>
    </row>
    <row r="42" spans="2:6" ht="12.9" customHeight="1" x14ac:dyDescent="0.2">
      <c r="B42" s="2" t="s">
        <v>15</v>
      </c>
      <c r="C42" s="2" t="s">
        <v>30</v>
      </c>
      <c r="D42" s="10">
        <v>79729425</v>
      </c>
      <c r="E42" s="10">
        <v>604166397</v>
      </c>
      <c r="F42" s="10">
        <f>E42/' 2014.'!$O$1</f>
        <v>80186660.959585905</v>
      </c>
    </row>
    <row r="43" spans="2:6" ht="12.9" customHeight="1" x14ac:dyDescent="0.2">
      <c r="B43" s="2" t="s">
        <v>16</v>
      </c>
      <c r="C43" s="2" t="s">
        <v>31</v>
      </c>
      <c r="D43" s="10">
        <v>743220</v>
      </c>
      <c r="E43" s="10">
        <v>1273252</v>
      </c>
      <c r="F43" s="10">
        <f>E43/' 2014.'!$O$1</f>
        <v>168989.58125953944</v>
      </c>
    </row>
    <row r="44" spans="2:6" s="9" customFormat="1" ht="12.9" customHeight="1" x14ac:dyDescent="0.2">
      <c r="B44" s="16" t="s">
        <v>32</v>
      </c>
      <c r="C44" s="16"/>
      <c r="D44" s="17"/>
      <c r="E44" s="17">
        <f>SUM(E29:E43)</f>
        <v>665040964</v>
      </c>
      <c r="F44" s="17">
        <f>E44/' 2014.'!$O$1</f>
        <v>88266104.452850223</v>
      </c>
    </row>
    <row r="45" spans="2:6" ht="12.9" customHeight="1" x14ac:dyDescent="0.2">
      <c r="B45" s="18" t="s">
        <v>115</v>
      </c>
      <c r="C45" s="6"/>
      <c r="D45" s="22"/>
      <c r="E45" s="24">
        <f>+E44/1000000</f>
        <v>665.04096400000003</v>
      </c>
      <c r="F45" s="24">
        <f>E45/' 2014.'!$O$1</f>
        <v>88.266104452850215</v>
      </c>
    </row>
    <row r="46" spans="2:6" ht="12.9" customHeight="1" x14ac:dyDescent="0.2">
      <c r="B46" s="11"/>
      <c r="D46" s="14"/>
      <c r="E46" s="14"/>
      <c r="F46" s="14"/>
    </row>
    <row r="47" spans="2:6" ht="12.9" customHeight="1" x14ac:dyDescent="0.2">
      <c r="B47" s="11"/>
      <c r="D47" s="14"/>
      <c r="E47" s="14"/>
      <c r="F47" s="14"/>
    </row>
    <row r="48" spans="2:6" ht="12.9" customHeight="1" x14ac:dyDescent="0.25">
      <c r="B48" s="28" t="s">
        <v>92</v>
      </c>
    </row>
    <row r="49" spans="2:6" ht="12.9" customHeight="1" x14ac:dyDescent="0.2">
      <c r="B49" s="19"/>
    </row>
    <row r="50" spans="2:6" ht="30" customHeight="1" x14ac:dyDescent="0.2">
      <c r="B50" s="62" t="s">
        <v>56</v>
      </c>
      <c r="C50" s="62"/>
      <c r="D50" s="62" t="s">
        <v>108</v>
      </c>
      <c r="E50" s="62"/>
      <c r="F50" s="62"/>
    </row>
    <row r="51" spans="2:6" ht="30" customHeight="1" x14ac:dyDescent="0.2">
      <c r="B51" s="25" t="s">
        <v>0</v>
      </c>
      <c r="C51" s="25" t="s">
        <v>1</v>
      </c>
      <c r="D51" s="25" t="s">
        <v>63</v>
      </c>
      <c r="E51" s="25" t="s">
        <v>64</v>
      </c>
      <c r="F51" s="25" t="s">
        <v>116</v>
      </c>
    </row>
    <row r="52" spans="2:6" ht="12.9" customHeight="1" x14ac:dyDescent="0.2">
      <c r="B52" s="2" t="s">
        <v>2</v>
      </c>
      <c r="C52" s="2" t="s">
        <v>17</v>
      </c>
      <c r="D52" s="10">
        <v>0</v>
      </c>
      <c r="E52" s="10">
        <v>0</v>
      </c>
      <c r="F52" s="10">
        <f>E52/' 2014.'!$O$1</f>
        <v>0</v>
      </c>
    </row>
    <row r="53" spans="2:6" ht="12.9" customHeight="1" x14ac:dyDescent="0.2">
      <c r="B53" s="2">
        <v>124</v>
      </c>
      <c r="C53" s="2" t="s">
        <v>18</v>
      </c>
      <c r="D53" s="10">
        <v>0</v>
      </c>
      <c r="E53" s="10">
        <v>0</v>
      </c>
      <c r="F53" s="10">
        <f>E53/' 2014.'!$O$1</f>
        <v>0</v>
      </c>
    </row>
    <row r="54" spans="2:6" ht="12.9" customHeight="1" x14ac:dyDescent="0.2">
      <c r="B54" s="2" t="s">
        <v>4</v>
      </c>
      <c r="C54" s="2" t="s">
        <v>19</v>
      </c>
      <c r="D54" s="10">
        <v>0</v>
      </c>
      <c r="E54" s="10">
        <v>0</v>
      </c>
      <c r="F54" s="10">
        <f>E54/' 2014.'!$O$1</f>
        <v>0</v>
      </c>
    </row>
    <row r="55" spans="2:6" ht="12.9" customHeight="1" x14ac:dyDescent="0.2">
      <c r="B55" s="2" t="s">
        <v>5</v>
      </c>
      <c r="C55" s="2" t="s">
        <v>20</v>
      </c>
      <c r="D55" s="10">
        <v>0</v>
      </c>
      <c r="E55" s="10">
        <v>0</v>
      </c>
      <c r="F55" s="10">
        <f>E55/' 2014.'!$O$1</f>
        <v>0</v>
      </c>
    </row>
    <row r="56" spans="2:6" ht="12.9" customHeight="1" x14ac:dyDescent="0.2">
      <c r="B56" s="2" t="s">
        <v>6</v>
      </c>
      <c r="C56" s="2" t="s">
        <v>21</v>
      </c>
      <c r="D56" s="10">
        <v>0</v>
      </c>
      <c r="E56" s="10">
        <v>0</v>
      </c>
      <c r="F56" s="10">
        <f>E56/' 2014.'!$O$1</f>
        <v>0</v>
      </c>
    </row>
    <row r="57" spans="2:6" ht="12.9" customHeight="1" x14ac:dyDescent="0.2">
      <c r="B57" s="2" t="s">
        <v>7</v>
      </c>
      <c r="C57" s="2" t="s">
        <v>22</v>
      </c>
      <c r="D57" s="10">
        <v>0</v>
      </c>
      <c r="E57" s="10">
        <v>0</v>
      </c>
      <c r="F57" s="10">
        <f>E57/' 2014.'!$O$1</f>
        <v>0</v>
      </c>
    </row>
    <row r="58" spans="2:6" ht="12.9" customHeight="1" x14ac:dyDescent="0.2">
      <c r="B58" s="2" t="s">
        <v>8</v>
      </c>
      <c r="C58" s="2" t="s">
        <v>23</v>
      </c>
      <c r="D58" s="10">
        <v>0</v>
      </c>
      <c r="E58" s="10">
        <v>0</v>
      </c>
      <c r="F58" s="10">
        <f>E58/' 2014.'!$O$1</f>
        <v>0</v>
      </c>
    </row>
    <row r="59" spans="2:6" ht="12.9" customHeight="1" x14ac:dyDescent="0.2">
      <c r="B59" s="2" t="s">
        <v>9</v>
      </c>
      <c r="C59" s="2" t="s">
        <v>24</v>
      </c>
      <c r="D59" s="10">
        <v>0</v>
      </c>
      <c r="E59" s="10">
        <v>0</v>
      </c>
      <c r="F59" s="10">
        <f>E59/' 2014.'!$O$1</f>
        <v>0</v>
      </c>
    </row>
    <row r="60" spans="2:6" ht="12.9" customHeight="1" x14ac:dyDescent="0.2">
      <c r="B60" s="2" t="s">
        <v>10</v>
      </c>
      <c r="C60" s="2" t="s">
        <v>25</v>
      </c>
      <c r="D60" s="10">
        <v>0</v>
      </c>
      <c r="E60" s="10">
        <v>0</v>
      </c>
      <c r="F60" s="10">
        <f>E60/' 2014.'!$O$1</f>
        <v>0</v>
      </c>
    </row>
    <row r="61" spans="2:6" ht="12.9" customHeight="1" x14ac:dyDescent="0.2">
      <c r="B61" s="2" t="s">
        <v>11</v>
      </c>
      <c r="C61" s="2" t="s">
        <v>26</v>
      </c>
      <c r="D61" s="10">
        <v>2100</v>
      </c>
      <c r="E61" s="10">
        <v>18746</v>
      </c>
      <c r="F61" s="10">
        <f>E61/' 2014.'!$O$1</f>
        <v>2488.0217665405798</v>
      </c>
    </row>
    <row r="62" spans="2:6" ht="12.9" customHeight="1" x14ac:dyDescent="0.2">
      <c r="B62" s="2" t="s">
        <v>12</v>
      </c>
      <c r="C62" s="2" t="s">
        <v>27</v>
      </c>
      <c r="D62" s="10">
        <v>2700</v>
      </c>
      <c r="E62" s="10">
        <v>14282</v>
      </c>
      <c r="F62" s="10">
        <f>E62/' 2014.'!$O$1</f>
        <v>1895.5471497776891</v>
      </c>
    </row>
    <row r="63" spans="2:6" ht="12.9" customHeight="1" x14ac:dyDescent="0.2">
      <c r="B63" s="2" t="s">
        <v>13</v>
      </c>
      <c r="C63" s="2" t="s">
        <v>28</v>
      </c>
      <c r="D63" s="10">
        <v>0</v>
      </c>
      <c r="E63" s="10">
        <v>0</v>
      </c>
      <c r="F63" s="10">
        <f>E63/' 2014.'!$O$1</f>
        <v>0</v>
      </c>
    </row>
    <row r="64" spans="2:6" ht="12.9" customHeight="1" x14ac:dyDescent="0.2">
      <c r="B64" s="2" t="s">
        <v>14</v>
      </c>
      <c r="C64" s="2" t="s">
        <v>29</v>
      </c>
      <c r="D64" s="10">
        <v>0</v>
      </c>
      <c r="E64" s="10">
        <v>0</v>
      </c>
      <c r="F64" s="10">
        <f>E64/' 2014.'!$O$1</f>
        <v>0</v>
      </c>
    </row>
    <row r="65" spans="2:6" ht="12.9" customHeight="1" x14ac:dyDescent="0.2">
      <c r="B65" s="2" t="s">
        <v>15</v>
      </c>
      <c r="C65" s="2" t="s">
        <v>30</v>
      </c>
      <c r="D65" s="10">
        <v>5500</v>
      </c>
      <c r="E65" s="10">
        <v>40649</v>
      </c>
      <c r="F65" s="10">
        <f>E65/' 2014.'!$O$1</f>
        <v>5395.0494392461342</v>
      </c>
    </row>
    <row r="66" spans="2:6" ht="12.9" customHeight="1" x14ac:dyDescent="0.2">
      <c r="B66" s="2" t="s">
        <v>16</v>
      </c>
      <c r="C66" s="2" t="s">
        <v>31</v>
      </c>
      <c r="D66" s="10">
        <v>0</v>
      </c>
      <c r="E66" s="10">
        <v>0</v>
      </c>
      <c r="F66" s="10">
        <f>E66/' 2014.'!$O$1</f>
        <v>0</v>
      </c>
    </row>
    <row r="67" spans="2:6" s="9" customFormat="1" ht="12.9" customHeight="1" x14ac:dyDescent="0.2">
      <c r="B67" s="15" t="s">
        <v>32</v>
      </c>
      <c r="C67" s="16"/>
      <c r="D67" s="17"/>
      <c r="E67" s="17">
        <f>SUM(E52:E66)</f>
        <v>73677</v>
      </c>
      <c r="F67" s="17">
        <f>E67/' 2014.'!$O$1</f>
        <v>9778.6183555644038</v>
      </c>
    </row>
    <row r="68" spans="2:6" ht="12.9" customHeight="1" x14ac:dyDescent="0.2">
      <c r="B68" s="18" t="s">
        <v>115</v>
      </c>
      <c r="C68" s="6"/>
      <c r="D68" s="21"/>
      <c r="E68" s="7">
        <f>+E67/1000000</f>
        <v>7.3677000000000006E-2</v>
      </c>
      <c r="F68" s="7">
        <f>E68/' 2014.'!$O$1</f>
        <v>9.7786183555644036E-3</v>
      </c>
    </row>
    <row r="69" spans="2:6" ht="12.9" customHeight="1" x14ac:dyDescent="0.2">
      <c r="B69" s="11"/>
      <c r="D69" s="10"/>
      <c r="E69" s="10"/>
      <c r="F69" s="10"/>
    </row>
    <row r="70" spans="2:6" ht="12.9" customHeight="1" x14ac:dyDescent="0.2">
      <c r="B70" s="11"/>
      <c r="D70" s="10"/>
      <c r="E70" s="10"/>
      <c r="F70" s="10"/>
    </row>
    <row r="71" spans="2:6" ht="12.9" customHeight="1" x14ac:dyDescent="0.25">
      <c r="B71" s="27" t="s">
        <v>91</v>
      </c>
      <c r="D71" s="10"/>
      <c r="E71" s="10"/>
      <c r="F71" s="10"/>
    </row>
    <row r="72" spans="2:6" ht="12.9" customHeight="1" x14ac:dyDescent="0.25">
      <c r="B72" s="31" t="s">
        <v>114</v>
      </c>
      <c r="D72" s="10"/>
      <c r="E72" s="10"/>
      <c r="F72" s="10"/>
    </row>
    <row r="73" spans="2:6" ht="12.9" customHeight="1" x14ac:dyDescent="0.2">
      <c r="B73" s="63"/>
      <c r="C73" s="63"/>
      <c r="D73" s="63"/>
      <c r="E73" s="63"/>
      <c r="F73" s="60"/>
    </row>
    <row r="74" spans="2:6" ht="12.9" customHeight="1" x14ac:dyDescent="0.2">
      <c r="B74" s="4"/>
      <c r="C74" s="4"/>
      <c r="D74" s="4"/>
      <c r="E74" s="25" t="s">
        <v>64</v>
      </c>
      <c r="F74" s="25" t="s">
        <v>116</v>
      </c>
    </row>
    <row r="75" spans="2:6" ht="12.9" customHeight="1" x14ac:dyDescent="0.2">
      <c r="B75" s="3" t="s">
        <v>36</v>
      </c>
      <c r="E75" s="13">
        <f>+E22+E68</f>
        <v>2156.2035900000001</v>
      </c>
      <c r="F75" s="13">
        <f>E75/' 2014.'!$O$1</f>
        <v>286.17739597849891</v>
      </c>
    </row>
    <row r="76" spans="2:6" ht="12.9" customHeight="1" x14ac:dyDescent="0.2">
      <c r="B76" s="4" t="s">
        <v>37</v>
      </c>
      <c r="C76" s="4"/>
      <c r="D76" s="4"/>
      <c r="E76" s="5">
        <f>+E45</f>
        <v>665.04096400000003</v>
      </c>
      <c r="F76" s="5">
        <f>E76/' 2014.'!$O$1</f>
        <v>88.266104452850215</v>
      </c>
    </row>
    <row r="79" spans="2:6" ht="12.9" customHeight="1" x14ac:dyDescent="0.2">
      <c r="B79" s="61" t="s">
        <v>119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ignoredErrors>
    <ignoredError sqref="B6:B20 B29:B43 B52:B66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9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2" style="3" customWidth="1"/>
    <col min="3" max="3" width="12.28515625" style="3" customWidth="1"/>
    <col min="4" max="4" width="13.85546875" style="3" customWidth="1"/>
    <col min="5" max="6" width="14.140625" style="3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5.6" x14ac:dyDescent="0.3">
      <c r="B2" s="26" t="s">
        <v>73</v>
      </c>
      <c r="C2" s="8"/>
    </row>
    <row r="3" spans="2:6" ht="12.9" customHeight="1" x14ac:dyDescent="0.2">
      <c r="B3" s="19"/>
    </row>
    <row r="4" spans="2:6" ht="30" customHeight="1" x14ac:dyDescent="0.2">
      <c r="B4" s="62" t="s">
        <v>56</v>
      </c>
      <c r="C4" s="62"/>
      <c r="D4" s="62" t="s">
        <v>108</v>
      </c>
      <c r="E4" s="62"/>
      <c r="F4" s="62"/>
    </row>
    <row r="5" spans="2:6" ht="30" customHeight="1" x14ac:dyDescent="0.2">
      <c r="B5" s="25" t="s">
        <v>0</v>
      </c>
      <c r="C5" s="25" t="s">
        <v>1</v>
      </c>
      <c r="D5" s="25" t="s">
        <v>63</v>
      </c>
      <c r="E5" s="25" t="s">
        <v>64</v>
      </c>
      <c r="F5" s="25" t="s">
        <v>116</v>
      </c>
    </row>
    <row r="6" spans="2:6" ht="12.9" customHeight="1" x14ac:dyDescent="0.2">
      <c r="B6" s="2" t="s">
        <v>2</v>
      </c>
      <c r="C6" s="2" t="s">
        <v>17</v>
      </c>
      <c r="D6" s="10">
        <v>4611484</v>
      </c>
      <c r="E6" s="10">
        <v>23574367</v>
      </c>
      <c r="F6" s="10">
        <f>E6/' 2014.'!$O$1</f>
        <v>3128856.1948370826</v>
      </c>
    </row>
    <row r="7" spans="2:6" ht="12.9" customHeight="1" x14ac:dyDescent="0.2">
      <c r="B7" s="2" t="s">
        <v>3</v>
      </c>
      <c r="C7" s="2" t="s">
        <v>18</v>
      </c>
      <c r="D7" s="10">
        <v>2634706</v>
      </c>
      <c r="E7" s="10">
        <v>13372082</v>
      </c>
      <c r="F7" s="10">
        <f>E7/' 2014.'!$O$1</f>
        <v>1774780.2773906696</v>
      </c>
    </row>
    <row r="8" spans="2:6" ht="12.9" customHeight="1" x14ac:dyDescent="0.2">
      <c r="B8" s="2" t="s">
        <v>4</v>
      </c>
      <c r="C8" s="2" t="s">
        <v>19</v>
      </c>
      <c r="D8" s="10">
        <v>68718182</v>
      </c>
      <c r="E8" s="10">
        <v>17915053</v>
      </c>
      <c r="F8" s="10">
        <f>E8/' 2014.'!$O$1</f>
        <v>2377736.1470568716</v>
      </c>
    </row>
    <row r="9" spans="2:6" ht="12.9" customHeight="1" x14ac:dyDescent="0.2">
      <c r="B9" s="2" t="s">
        <v>5</v>
      </c>
      <c r="C9" s="2" t="s">
        <v>20</v>
      </c>
      <c r="D9" s="10">
        <v>7145920</v>
      </c>
      <c r="E9" s="10">
        <v>7009811</v>
      </c>
      <c r="F9" s="10">
        <f>E9/' 2014.'!$O$1</f>
        <v>930361.80237573828</v>
      </c>
    </row>
    <row r="10" spans="2:6" ht="12.9" customHeight="1" x14ac:dyDescent="0.2">
      <c r="B10" s="2" t="s">
        <v>6</v>
      </c>
      <c r="C10" s="2" t="s">
        <v>21</v>
      </c>
      <c r="D10" s="10">
        <v>325906130</v>
      </c>
      <c r="E10" s="10">
        <v>7601977</v>
      </c>
      <c r="F10" s="10">
        <f>E10/' 2014.'!$O$1</f>
        <v>1008955.7369433937</v>
      </c>
    </row>
    <row r="11" spans="2:6" ht="12.9" customHeight="1" x14ac:dyDescent="0.2">
      <c r="B11" s="2" t="s">
        <v>7</v>
      </c>
      <c r="C11" s="2" t="s">
        <v>22</v>
      </c>
      <c r="D11" s="10">
        <v>31260000</v>
      </c>
      <c r="E11" s="10">
        <v>1606874</v>
      </c>
      <c r="F11" s="10">
        <f>E11/' 2014.'!$O$1</f>
        <v>213268.83004844381</v>
      </c>
    </row>
    <row r="12" spans="2:6" ht="12.9" customHeight="1" x14ac:dyDescent="0.2">
      <c r="B12" s="2" t="s">
        <v>8</v>
      </c>
      <c r="C12" s="2" t="s">
        <v>23</v>
      </c>
      <c r="D12" s="10">
        <v>6182955</v>
      </c>
      <c r="E12" s="10">
        <v>5414990</v>
      </c>
      <c r="F12" s="10">
        <f>E12/' 2014.'!$O$1</f>
        <v>718692.68033711589</v>
      </c>
    </row>
    <row r="13" spans="2:6" ht="12.9" customHeight="1" x14ac:dyDescent="0.2">
      <c r="B13" s="2" t="s">
        <v>9</v>
      </c>
      <c r="C13" s="2" t="s">
        <v>24</v>
      </c>
      <c r="D13" s="10">
        <v>16730405</v>
      </c>
      <c r="E13" s="10">
        <v>13278249</v>
      </c>
      <c r="F13" s="10">
        <f>E13/' 2014.'!$O$1</f>
        <v>1762326.4981086999</v>
      </c>
    </row>
    <row r="14" spans="2:6" ht="12.9" customHeight="1" x14ac:dyDescent="0.2">
      <c r="B14" s="2" t="s">
        <v>10</v>
      </c>
      <c r="C14" s="2" t="s">
        <v>25</v>
      </c>
      <c r="D14" s="10">
        <v>19795521</v>
      </c>
      <c r="E14" s="10">
        <v>121131783</v>
      </c>
      <c r="F14" s="10">
        <f>E14/' 2014.'!$O$1</f>
        <v>16076950.428031057</v>
      </c>
    </row>
    <row r="15" spans="2:6" ht="12.9" customHeight="1" x14ac:dyDescent="0.2">
      <c r="B15" s="2" t="s">
        <v>11</v>
      </c>
      <c r="C15" s="2" t="s">
        <v>26</v>
      </c>
      <c r="D15" s="10">
        <v>2711256</v>
      </c>
      <c r="E15" s="10">
        <v>24950304</v>
      </c>
      <c r="F15" s="10">
        <f>E15/' 2014.'!$O$1</f>
        <v>3311474.4176786779</v>
      </c>
    </row>
    <row r="16" spans="2:6" ht="12.9" customHeight="1" x14ac:dyDescent="0.2">
      <c r="B16" s="2" t="s">
        <v>12</v>
      </c>
      <c r="C16" s="2" t="s">
        <v>27</v>
      </c>
      <c r="D16" s="10">
        <v>27265293</v>
      </c>
      <c r="E16" s="10">
        <v>149881979</v>
      </c>
      <c r="F16" s="10">
        <f>E16/' 2014.'!$O$1</f>
        <v>19892757.183622003</v>
      </c>
    </row>
    <row r="17" spans="2:6" ht="12.9" customHeight="1" x14ac:dyDescent="0.2">
      <c r="B17" s="2" t="s">
        <v>13</v>
      </c>
      <c r="C17" s="2" t="s">
        <v>28</v>
      </c>
      <c r="D17" s="10">
        <v>1751351</v>
      </c>
      <c r="E17" s="10">
        <v>107857</v>
      </c>
      <c r="F17" s="10">
        <f>E17/' 2014.'!$O$1</f>
        <v>14315.083947176321</v>
      </c>
    </row>
    <row r="18" spans="2:6" ht="12.9" customHeight="1" x14ac:dyDescent="0.2">
      <c r="B18" s="2" t="s">
        <v>14</v>
      </c>
      <c r="C18" s="2" t="s">
        <v>29</v>
      </c>
      <c r="D18" s="10">
        <v>3338362</v>
      </c>
      <c r="E18" s="10">
        <v>12494756</v>
      </c>
      <c r="F18" s="10">
        <f>E18/' 2014.'!$O$1</f>
        <v>1658339.1067754992</v>
      </c>
    </row>
    <row r="19" spans="2:6" ht="12.9" customHeight="1" x14ac:dyDescent="0.2">
      <c r="B19" s="2" t="s">
        <v>15</v>
      </c>
      <c r="C19" s="2" t="s">
        <v>30</v>
      </c>
      <c r="D19" s="10">
        <v>331704895</v>
      </c>
      <c r="E19" s="10">
        <v>2479562099</v>
      </c>
      <c r="F19" s="10">
        <f>E19/' 2014.'!$O$1</f>
        <v>329094445.41774499</v>
      </c>
    </row>
    <row r="20" spans="2:6" ht="12.9" customHeight="1" x14ac:dyDescent="0.2">
      <c r="B20" s="2" t="s">
        <v>16</v>
      </c>
      <c r="C20" s="2" t="s">
        <v>31</v>
      </c>
      <c r="D20" s="10">
        <v>9300005</v>
      </c>
      <c r="E20" s="10">
        <v>16038924</v>
      </c>
      <c r="F20" s="10">
        <f>E20/' 2014.'!$O$1</f>
        <v>2128731.0372287477</v>
      </c>
    </row>
    <row r="21" spans="2:6" s="9" customFormat="1" ht="12.9" customHeight="1" x14ac:dyDescent="0.2">
      <c r="B21" s="15" t="s">
        <v>32</v>
      </c>
      <c r="C21" s="16"/>
      <c r="D21" s="16"/>
      <c r="E21" s="17">
        <f>SUM(E6:E20)</f>
        <v>2893941105</v>
      </c>
      <c r="F21" s="17">
        <f>E21/' 2014.'!$O$1</f>
        <v>384091990.84212619</v>
      </c>
    </row>
    <row r="22" spans="2:6" ht="12.9" customHeight="1" x14ac:dyDescent="0.2">
      <c r="B22" s="18" t="s">
        <v>115</v>
      </c>
      <c r="C22" s="6"/>
      <c r="D22" s="21"/>
      <c r="E22" s="7">
        <f>+E21/1000000</f>
        <v>2893.9411049999999</v>
      </c>
      <c r="F22" s="7">
        <f>E22/' 2014.'!$O$1</f>
        <v>384.09199084212617</v>
      </c>
    </row>
    <row r="23" spans="2:6" ht="12.9" customHeight="1" x14ac:dyDescent="0.2">
      <c r="B23" s="11"/>
      <c r="D23" s="12"/>
      <c r="E23" s="12"/>
      <c r="F23" s="12"/>
    </row>
    <row r="24" spans="2:6" ht="12.9" customHeight="1" x14ac:dyDescent="0.2">
      <c r="B24" s="11"/>
    </row>
    <row r="25" spans="2:6" ht="12.9" customHeight="1" x14ac:dyDescent="0.25">
      <c r="B25" s="27" t="s">
        <v>93</v>
      </c>
    </row>
    <row r="26" spans="2:6" ht="12.9" customHeight="1" x14ac:dyDescent="0.2">
      <c r="B26" s="20"/>
    </row>
    <row r="27" spans="2:6" ht="30" customHeight="1" x14ac:dyDescent="0.2">
      <c r="B27" s="62" t="s">
        <v>56</v>
      </c>
      <c r="C27" s="62"/>
      <c r="D27" s="62" t="s">
        <v>109</v>
      </c>
      <c r="E27" s="62"/>
      <c r="F27" s="62"/>
    </row>
    <row r="28" spans="2:6" ht="30" customHeight="1" x14ac:dyDescent="0.2">
      <c r="B28" s="25" t="s">
        <v>0</v>
      </c>
      <c r="C28" s="25" t="s">
        <v>1</v>
      </c>
      <c r="D28" s="25" t="s">
        <v>63</v>
      </c>
      <c r="E28" s="25" t="s">
        <v>64</v>
      </c>
      <c r="F28" s="25" t="s">
        <v>116</v>
      </c>
    </row>
    <row r="29" spans="2:6" ht="12.9" customHeight="1" x14ac:dyDescent="0.2">
      <c r="B29" s="2" t="s">
        <v>2</v>
      </c>
      <c r="C29" s="2" t="s">
        <v>17</v>
      </c>
      <c r="D29" s="10">
        <v>935552</v>
      </c>
      <c r="E29" s="10">
        <v>4835398</v>
      </c>
      <c r="F29" s="10">
        <f>E29/' 2014.'!$O$1</f>
        <v>641767.60236246593</v>
      </c>
    </row>
    <row r="30" spans="2:6" ht="12.9" customHeight="1" x14ac:dyDescent="0.2">
      <c r="B30" s="2">
        <v>124</v>
      </c>
      <c r="C30" s="2" t="s">
        <v>18</v>
      </c>
      <c r="D30" s="10">
        <v>665326</v>
      </c>
      <c r="E30" s="10">
        <v>3433807</v>
      </c>
      <c r="F30" s="10">
        <f>E30/' 2014.'!$O$1</f>
        <v>455744.50859380182</v>
      </c>
    </row>
    <row r="31" spans="2:6" ht="12.9" customHeight="1" x14ac:dyDescent="0.2">
      <c r="B31" s="2" t="s">
        <v>4</v>
      </c>
      <c r="C31" s="2" t="s">
        <v>19</v>
      </c>
      <c r="D31" s="10">
        <v>12221642</v>
      </c>
      <c r="E31" s="10">
        <v>3230513</v>
      </c>
      <c r="F31" s="10">
        <f>E31/' 2014.'!$O$1</f>
        <v>428762.75797995884</v>
      </c>
    </row>
    <row r="32" spans="2:6" ht="12.9" customHeight="1" x14ac:dyDescent="0.2">
      <c r="B32" s="2" t="s">
        <v>5</v>
      </c>
      <c r="C32" s="2" t="s">
        <v>20</v>
      </c>
      <c r="D32" s="10">
        <v>1929670</v>
      </c>
      <c r="E32" s="10">
        <v>1777618</v>
      </c>
      <c r="F32" s="10">
        <f>E32/' 2014.'!$O$1</f>
        <v>235930.45324839072</v>
      </c>
    </row>
    <row r="33" spans="2:6" ht="12.9" customHeight="1" x14ac:dyDescent="0.2">
      <c r="B33" s="2" t="s">
        <v>6</v>
      </c>
      <c r="C33" s="2" t="s">
        <v>21</v>
      </c>
      <c r="D33" s="10">
        <v>99411774</v>
      </c>
      <c r="E33" s="10">
        <v>2443181</v>
      </c>
      <c r="F33" s="10">
        <f>E33/' 2014.'!$O$1</f>
        <v>324265.84378525446</v>
      </c>
    </row>
    <row r="34" spans="2:6" ht="12.9" customHeight="1" x14ac:dyDescent="0.2">
      <c r="B34" s="2" t="s">
        <v>7</v>
      </c>
      <c r="C34" s="2" t="s">
        <v>22</v>
      </c>
      <c r="D34" s="10">
        <v>4186000</v>
      </c>
      <c r="E34" s="10">
        <v>227164</v>
      </c>
      <c r="F34" s="10">
        <f>E34/' 2014.'!$O$1</f>
        <v>30149.844050700111</v>
      </c>
    </row>
    <row r="35" spans="2:6" ht="12.9" customHeight="1" x14ac:dyDescent="0.2">
      <c r="B35" s="2" t="s">
        <v>8</v>
      </c>
      <c r="C35" s="2" t="s">
        <v>23</v>
      </c>
      <c r="D35" s="10">
        <v>1811500</v>
      </c>
      <c r="E35" s="10">
        <v>1621646</v>
      </c>
      <c r="F35" s="10">
        <f>E35/' 2014.'!$O$1</f>
        <v>215229.41137434467</v>
      </c>
    </row>
    <row r="36" spans="2:6" ht="12.9" customHeight="1" x14ac:dyDescent="0.2">
      <c r="B36" s="2" t="s">
        <v>9</v>
      </c>
      <c r="C36" s="2" t="s">
        <v>24</v>
      </c>
      <c r="D36" s="10">
        <v>3562445</v>
      </c>
      <c r="E36" s="10">
        <v>2867968</v>
      </c>
      <c r="F36" s="10">
        <f>E36/' 2014.'!$O$1</f>
        <v>380644.76740327821</v>
      </c>
    </row>
    <row r="37" spans="2:6" ht="12.9" customHeight="1" x14ac:dyDescent="0.2">
      <c r="B37" s="2" t="s">
        <v>10</v>
      </c>
      <c r="C37" s="2" t="s">
        <v>25</v>
      </c>
      <c r="D37" s="10">
        <v>3549137</v>
      </c>
      <c r="E37" s="10">
        <v>21896685</v>
      </c>
      <c r="F37" s="10">
        <f>E37/' 2014.'!$O$1</f>
        <v>2906189.5281704161</v>
      </c>
    </row>
    <row r="38" spans="2:6" ht="12.9" customHeight="1" x14ac:dyDescent="0.2">
      <c r="B38" s="2" t="s">
        <v>11</v>
      </c>
      <c r="C38" s="2" t="s">
        <v>26</v>
      </c>
      <c r="D38" s="10">
        <v>768290</v>
      </c>
      <c r="E38" s="10">
        <v>7273638</v>
      </c>
      <c r="F38" s="10">
        <f>E38/' 2014.'!$O$1</f>
        <v>965377.6627513438</v>
      </c>
    </row>
    <row r="39" spans="2:6" ht="12.9" customHeight="1" x14ac:dyDescent="0.2">
      <c r="B39" s="2" t="s">
        <v>12</v>
      </c>
      <c r="C39" s="2" t="s">
        <v>27</v>
      </c>
      <c r="D39" s="10">
        <v>3822458</v>
      </c>
      <c r="E39" s="10">
        <v>21241520</v>
      </c>
      <c r="F39" s="10">
        <f>E39/' 2014.'!$O$1</f>
        <v>2819234.1893954473</v>
      </c>
    </row>
    <row r="40" spans="2:6" ht="12.9" customHeight="1" x14ac:dyDescent="0.2">
      <c r="B40" s="2" t="s">
        <v>13</v>
      </c>
      <c r="C40" s="2" t="s">
        <v>28</v>
      </c>
      <c r="D40" s="10">
        <v>1074171</v>
      </c>
      <c r="E40" s="10">
        <v>72722</v>
      </c>
      <c r="F40" s="10">
        <f>E40/' 2014.'!$O$1</f>
        <v>9651.8680735284361</v>
      </c>
    </row>
    <row r="41" spans="2:6" ht="12.9" customHeight="1" x14ac:dyDescent="0.2">
      <c r="B41" s="2" t="s">
        <v>14</v>
      </c>
      <c r="C41" s="2" t="s">
        <v>29</v>
      </c>
      <c r="D41" s="10">
        <v>2879970</v>
      </c>
      <c r="E41" s="10">
        <v>11172792</v>
      </c>
      <c r="F41" s="10">
        <f>E41/' 2014.'!$O$1</f>
        <v>1482884.3320724666</v>
      </c>
    </row>
    <row r="42" spans="2:6" ht="12.9" customHeight="1" x14ac:dyDescent="0.2">
      <c r="B42" s="2" t="s">
        <v>15</v>
      </c>
      <c r="C42" s="2" t="s">
        <v>30</v>
      </c>
      <c r="D42" s="10">
        <v>99368313</v>
      </c>
      <c r="E42" s="10">
        <v>755742321</v>
      </c>
      <c r="F42" s="10">
        <f>E42/' 2014.'!$O$1</f>
        <v>100304243.28090782</v>
      </c>
    </row>
    <row r="43" spans="2:6" ht="12.9" customHeight="1" x14ac:dyDescent="0.2">
      <c r="B43" s="2" t="s">
        <v>16</v>
      </c>
      <c r="C43" s="2" t="s">
        <v>31</v>
      </c>
      <c r="D43" s="10">
        <v>1727834</v>
      </c>
      <c r="E43" s="10">
        <v>3004440</v>
      </c>
      <c r="F43" s="10">
        <f>E43/' 2014.'!$O$1</f>
        <v>398757.7145132391</v>
      </c>
    </row>
    <row r="44" spans="2:6" s="9" customFormat="1" ht="12.9" customHeight="1" x14ac:dyDescent="0.2">
      <c r="B44" s="16" t="s">
        <v>32</v>
      </c>
      <c r="C44" s="16"/>
      <c r="D44" s="17"/>
      <c r="E44" s="17">
        <f>SUM(E29:E43)</f>
        <v>840841413</v>
      </c>
      <c r="F44" s="17">
        <f>E44/' 2014.'!$O$1</f>
        <v>111598833.76468246</v>
      </c>
    </row>
    <row r="45" spans="2:6" ht="12.9" customHeight="1" x14ac:dyDescent="0.2">
      <c r="B45" s="18" t="s">
        <v>115</v>
      </c>
      <c r="C45" s="6"/>
      <c r="D45" s="21"/>
      <c r="E45" s="7">
        <f>+E44/1000000</f>
        <v>840.84141299999999</v>
      </c>
      <c r="F45" s="7">
        <f>E45/' 2014.'!$O$1</f>
        <v>111.59883376468245</v>
      </c>
    </row>
    <row r="46" spans="2:6" ht="12.9" customHeight="1" x14ac:dyDescent="0.2">
      <c r="B46" s="11"/>
      <c r="D46" s="12"/>
      <c r="E46" s="12"/>
      <c r="F46" s="12"/>
    </row>
    <row r="47" spans="2:6" ht="12.9" customHeight="1" x14ac:dyDescent="0.2">
      <c r="B47" s="11"/>
      <c r="D47" s="12"/>
      <c r="E47" s="12"/>
      <c r="F47" s="12"/>
    </row>
    <row r="48" spans="2:6" ht="12.9" customHeight="1" x14ac:dyDescent="0.25">
      <c r="B48" s="28" t="s">
        <v>94</v>
      </c>
    </row>
    <row r="49" spans="2:6" ht="12.9" customHeight="1" x14ac:dyDescent="0.2">
      <c r="B49" s="19"/>
    </row>
    <row r="50" spans="2:6" ht="30" customHeight="1" x14ac:dyDescent="0.2">
      <c r="B50" s="62" t="s">
        <v>56</v>
      </c>
      <c r="C50" s="62"/>
      <c r="D50" s="62" t="s">
        <v>108</v>
      </c>
      <c r="E50" s="62"/>
      <c r="F50" s="62"/>
    </row>
    <row r="51" spans="2:6" ht="30" customHeight="1" x14ac:dyDescent="0.2">
      <c r="B51" s="25" t="s">
        <v>0</v>
      </c>
      <c r="C51" s="25" t="s">
        <v>1</v>
      </c>
      <c r="D51" s="25" t="s">
        <v>63</v>
      </c>
      <c r="E51" s="25" t="s">
        <v>64</v>
      </c>
      <c r="F51" s="25" t="s">
        <v>116</v>
      </c>
    </row>
    <row r="52" spans="2:6" ht="12.9" customHeight="1" x14ac:dyDescent="0.2">
      <c r="B52" s="2" t="s">
        <v>2</v>
      </c>
      <c r="C52" s="2" t="s">
        <v>17</v>
      </c>
      <c r="D52" s="10">
        <v>0</v>
      </c>
      <c r="E52" s="10">
        <v>0</v>
      </c>
      <c r="F52" s="10">
        <f>E52/' 2014.'!$O$1</f>
        <v>0</v>
      </c>
    </row>
    <row r="53" spans="2:6" ht="12.9" customHeight="1" x14ac:dyDescent="0.2">
      <c r="B53" s="2">
        <v>124</v>
      </c>
      <c r="C53" s="2" t="s">
        <v>18</v>
      </c>
      <c r="D53" s="10">
        <v>0</v>
      </c>
      <c r="E53" s="10">
        <v>0</v>
      </c>
      <c r="F53" s="10">
        <f>E53/' 2014.'!$O$1</f>
        <v>0</v>
      </c>
    </row>
    <row r="54" spans="2:6" ht="12.9" customHeight="1" x14ac:dyDescent="0.2">
      <c r="B54" s="2" t="s">
        <v>4</v>
      </c>
      <c r="C54" s="2" t="s">
        <v>19</v>
      </c>
      <c r="D54" s="10">
        <v>0</v>
      </c>
      <c r="E54" s="10">
        <v>0</v>
      </c>
      <c r="F54" s="10">
        <f>E54/' 2014.'!$O$1</f>
        <v>0</v>
      </c>
    </row>
    <row r="55" spans="2:6" ht="12.9" customHeight="1" x14ac:dyDescent="0.2">
      <c r="B55" s="2" t="s">
        <v>5</v>
      </c>
      <c r="C55" s="2" t="s">
        <v>20</v>
      </c>
      <c r="D55" s="10">
        <v>0</v>
      </c>
      <c r="E55" s="10">
        <v>0</v>
      </c>
      <c r="F55" s="10">
        <f>E55/' 2014.'!$O$1</f>
        <v>0</v>
      </c>
    </row>
    <row r="56" spans="2:6" ht="12.9" customHeight="1" x14ac:dyDescent="0.2">
      <c r="B56" s="2" t="s">
        <v>6</v>
      </c>
      <c r="C56" s="2" t="s">
        <v>21</v>
      </c>
      <c r="D56" s="10">
        <v>0</v>
      </c>
      <c r="E56" s="10">
        <v>0</v>
      </c>
      <c r="F56" s="10">
        <f>E56/' 2014.'!$O$1</f>
        <v>0</v>
      </c>
    </row>
    <row r="57" spans="2:6" ht="12.9" customHeight="1" x14ac:dyDescent="0.2">
      <c r="B57" s="2" t="s">
        <v>7</v>
      </c>
      <c r="C57" s="2" t="s">
        <v>22</v>
      </c>
      <c r="D57" s="10">
        <v>0</v>
      </c>
      <c r="E57" s="10">
        <v>0</v>
      </c>
      <c r="F57" s="10">
        <f>E57/' 2014.'!$O$1</f>
        <v>0</v>
      </c>
    </row>
    <row r="58" spans="2:6" ht="12.9" customHeight="1" x14ac:dyDescent="0.2">
      <c r="B58" s="2" t="s">
        <v>8</v>
      </c>
      <c r="C58" s="2" t="s">
        <v>23</v>
      </c>
      <c r="D58" s="10">
        <v>0</v>
      </c>
      <c r="E58" s="10">
        <v>0</v>
      </c>
      <c r="F58" s="10">
        <f>E58/' 2014.'!$O$1</f>
        <v>0</v>
      </c>
    </row>
    <row r="59" spans="2:6" ht="12.9" customHeight="1" x14ac:dyDescent="0.2">
      <c r="B59" s="2" t="s">
        <v>9</v>
      </c>
      <c r="C59" s="2" t="s">
        <v>24</v>
      </c>
      <c r="D59" s="10">
        <v>0</v>
      </c>
      <c r="E59" s="10">
        <v>0</v>
      </c>
      <c r="F59" s="10">
        <f>E59/' 2014.'!$O$1</f>
        <v>0</v>
      </c>
    </row>
    <row r="60" spans="2:6" ht="12.9" customHeight="1" x14ac:dyDescent="0.2">
      <c r="B60" s="2" t="s">
        <v>10</v>
      </c>
      <c r="C60" s="2" t="s">
        <v>25</v>
      </c>
      <c r="D60" s="10">
        <v>200</v>
      </c>
      <c r="E60" s="10">
        <v>1174</v>
      </c>
      <c r="F60" s="10">
        <f>E60/' 2014.'!$O$1</f>
        <v>155.81657707877099</v>
      </c>
    </row>
    <row r="61" spans="2:6" ht="12.9" customHeight="1" x14ac:dyDescent="0.2">
      <c r="B61" s="2" t="s">
        <v>11</v>
      </c>
      <c r="C61" s="2" t="s">
        <v>26</v>
      </c>
      <c r="D61" s="10">
        <v>1200</v>
      </c>
      <c r="E61" s="10">
        <v>11002</v>
      </c>
      <c r="F61" s="10">
        <f>E61/' 2014.'!$O$1</f>
        <v>1460.2163381777157</v>
      </c>
    </row>
    <row r="62" spans="2:6" ht="12.9" customHeight="1" x14ac:dyDescent="0.2">
      <c r="B62" s="2" t="s">
        <v>12</v>
      </c>
      <c r="C62" s="2" t="s">
        <v>27</v>
      </c>
      <c r="D62" s="10">
        <v>800</v>
      </c>
      <c r="E62" s="10">
        <v>4297</v>
      </c>
      <c r="F62" s="10">
        <f>E62/' 2014.'!$O$1</f>
        <v>570.30990775764815</v>
      </c>
    </row>
    <row r="63" spans="2:6" ht="12.9" customHeight="1" x14ac:dyDescent="0.2">
      <c r="B63" s="2" t="s">
        <v>13</v>
      </c>
      <c r="C63" s="2" t="s">
        <v>28</v>
      </c>
      <c r="D63" s="10">
        <v>0</v>
      </c>
      <c r="E63" s="10">
        <v>0</v>
      </c>
      <c r="F63" s="10">
        <f>E63/' 2014.'!$O$1</f>
        <v>0</v>
      </c>
    </row>
    <row r="64" spans="2:6" ht="12.9" customHeight="1" x14ac:dyDescent="0.2">
      <c r="B64" s="2" t="s">
        <v>14</v>
      </c>
      <c r="C64" s="2" t="s">
        <v>29</v>
      </c>
      <c r="D64" s="10">
        <v>0</v>
      </c>
      <c r="E64" s="10">
        <v>0</v>
      </c>
      <c r="F64" s="10">
        <f>E64/' 2014.'!$O$1</f>
        <v>0</v>
      </c>
    </row>
    <row r="65" spans="2:6" ht="12.9" customHeight="1" x14ac:dyDescent="0.2">
      <c r="B65" s="2" t="s">
        <v>15</v>
      </c>
      <c r="C65" s="2" t="s">
        <v>30</v>
      </c>
      <c r="D65" s="10">
        <v>2050</v>
      </c>
      <c r="E65" s="10">
        <v>15188</v>
      </c>
      <c r="F65" s="10">
        <f>E65/' 2014.'!$O$1</f>
        <v>2015.7940142013404</v>
      </c>
    </row>
    <row r="66" spans="2:6" ht="12.9" customHeight="1" x14ac:dyDescent="0.2">
      <c r="B66" s="2" t="s">
        <v>16</v>
      </c>
      <c r="C66" s="2" t="s">
        <v>31</v>
      </c>
      <c r="D66" s="10">
        <v>0</v>
      </c>
      <c r="E66" s="10">
        <v>0</v>
      </c>
      <c r="F66" s="10">
        <f>E66/' 2014.'!$O$1</f>
        <v>0</v>
      </c>
    </row>
    <row r="67" spans="2:6" s="9" customFormat="1" ht="12.9" customHeight="1" x14ac:dyDescent="0.2">
      <c r="B67" s="16" t="s">
        <v>32</v>
      </c>
      <c r="C67" s="16"/>
      <c r="D67" s="17"/>
      <c r="E67" s="17">
        <f>SUM(E52:E66)</f>
        <v>31661</v>
      </c>
      <c r="F67" s="17">
        <f>E67/' 2014.'!$O$1</f>
        <v>4202.1368372154757</v>
      </c>
    </row>
    <row r="68" spans="2:6" ht="12.9" customHeight="1" x14ac:dyDescent="0.2">
      <c r="B68" s="18" t="s">
        <v>115</v>
      </c>
      <c r="C68" s="6"/>
      <c r="D68" s="21"/>
      <c r="E68" s="7">
        <f>+E67/1000000</f>
        <v>3.1661000000000002E-2</v>
      </c>
      <c r="F68" s="7">
        <f>E68/' 2014.'!$O$1</f>
        <v>4.2021368372154753E-3</v>
      </c>
    </row>
    <row r="69" spans="2:6" ht="12.9" customHeight="1" x14ac:dyDescent="0.2">
      <c r="B69" s="11"/>
      <c r="D69" s="10"/>
      <c r="E69" s="10"/>
      <c r="F69" s="10"/>
    </row>
    <row r="70" spans="2:6" ht="12.9" customHeight="1" x14ac:dyDescent="0.2">
      <c r="B70" s="11"/>
      <c r="D70" s="10"/>
      <c r="E70" s="10"/>
      <c r="F70" s="10"/>
    </row>
    <row r="71" spans="2:6" ht="12.9" customHeight="1" x14ac:dyDescent="0.25">
      <c r="B71" s="27" t="s">
        <v>95</v>
      </c>
      <c r="D71" s="10"/>
      <c r="E71" s="10"/>
      <c r="F71" s="10"/>
    </row>
    <row r="72" spans="2:6" ht="12.9" customHeight="1" x14ac:dyDescent="0.25">
      <c r="B72" s="31" t="s">
        <v>114</v>
      </c>
      <c r="D72" s="10"/>
      <c r="E72" s="10"/>
      <c r="F72" s="10"/>
    </row>
    <row r="73" spans="2:6" ht="12.9" customHeight="1" x14ac:dyDescent="0.2">
      <c r="B73" s="63"/>
      <c r="C73" s="63"/>
      <c r="D73" s="63"/>
      <c r="E73" s="63"/>
      <c r="F73" s="60"/>
    </row>
    <row r="74" spans="2:6" ht="12.9" customHeight="1" x14ac:dyDescent="0.2">
      <c r="B74" s="4"/>
      <c r="C74" s="4"/>
      <c r="D74" s="4"/>
      <c r="E74" s="25" t="s">
        <v>64</v>
      </c>
      <c r="F74" s="25" t="s">
        <v>116</v>
      </c>
    </row>
    <row r="75" spans="2:6" ht="12.9" customHeight="1" x14ac:dyDescent="0.2">
      <c r="B75" s="3" t="s">
        <v>36</v>
      </c>
      <c r="E75" s="13">
        <f>+E22+E68</f>
        <v>2893.9727659999999</v>
      </c>
      <c r="F75" s="13">
        <f>E75/' 2014.'!$O$1</f>
        <v>384.09619297896342</v>
      </c>
    </row>
    <row r="76" spans="2:6" ht="12.9" customHeight="1" x14ac:dyDescent="0.2">
      <c r="B76" s="4" t="s">
        <v>37</v>
      </c>
      <c r="C76" s="4"/>
      <c r="D76" s="4"/>
      <c r="E76" s="5">
        <f>+E45</f>
        <v>840.84141299999999</v>
      </c>
      <c r="F76" s="5">
        <f>E76/' 2014.'!$O$1</f>
        <v>111.59883376468245</v>
      </c>
    </row>
    <row r="79" spans="2:6" ht="12.9" customHeight="1" x14ac:dyDescent="0.2">
      <c r="B79" s="61" t="s">
        <v>119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ignoredErrors>
    <ignoredError sqref="B6:B20 B29:B43 B52:B6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9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2" style="3" customWidth="1"/>
    <col min="3" max="3" width="12.28515625" style="3" customWidth="1"/>
    <col min="4" max="4" width="13.85546875" style="3" customWidth="1"/>
    <col min="5" max="6" width="14.140625" style="3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5.6" x14ac:dyDescent="0.3">
      <c r="B2" s="26" t="s">
        <v>74</v>
      </c>
      <c r="C2" s="8"/>
    </row>
    <row r="3" spans="2:6" ht="12.9" customHeight="1" x14ac:dyDescent="0.2">
      <c r="B3" s="19"/>
    </row>
    <row r="4" spans="2:6" ht="30" customHeight="1" x14ac:dyDescent="0.2">
      <c r="B4" s="62" t="s">
        <v>56</v>
      </c>
      <c r="C4" s="62"/>
      <c r="D4" s="62" t="s">
        <v>108</v>
      </c>
      <c r="E4" s="62"/>
      <c r="F4" s="62"/>
    </row>
    <row r="5" spans="2:6" ht="30" customHeight="1" x14ac:dyDescent="0.2">
      <c r="B5" s="25" t="s">
        <v>0</v>
      </c>
      <c r="C5" s="25" t="s">
        <v>1</v>
      </c>
      <c r="D5" s="25" t="s">
        <v>63</v>
      </c>
      <c r="E5" s="25" t="s">
        <v>64</v>
      </c>
      <c r="F5" s="25" t="s">
        <v>116</v>
      </c>
    </row>
    <row r="6" spans="2:6" ht="12.9" customHeight="1" x14ac:dyDescent="0.2">
      <c r="B6" s="2" t="s">
        <v>2</v>
      </c>
      <c r="C6" s="2" t="s">
        <v>17</v>
      </c>
      <c r="D6" s="10">
        <v>4027544</v>
      </c>
      <c r="E6" s="10">
        <v>20804420</v>
      </c>
      <c r="F6" s="10">
        <f>E6/' 2014.'!$O$1</f>
        <v>2761221.0498374142</v>
      </c>
    </row>
    <row r="7" spans="2:6" ht="12.9" customHeight="1" x14ac:dyDescent="0.2">
      <c r="B7" s="2" t="s">
        <v>3</v>
      </c>
      <c r="C7" s="2" t="s">
        <v>18</v>
      </c>
      <c r="D7" s="10">
        <v>2776506</v>
      </c>
      <c r="E7" s="10">
        <v>14131813</v>
      </c>
      <c r="F7" s="10">
        <f>E7/' 2014.'!$O$1</f>
        <v>1875613.9093503219</v>
      </c>
    </row>
    <row r="8" spans="2:6" ht="12.9" customHeight="1" x14ac:dyDescent="0.2">
      <c r="B8" s="2" t="s">
        <v>4</v>
      </c>
      <c r="C8" s="2" t="s">
        <v>19</v>
      </c>
      <c r="D8" s="10">
        <v>70080906</v>
      </c>
      <c r="E8" s="10">
        <v>18033930</v>
      </c>
      <c r="F8" s="10">
        <f>E8/' 2014.'!$O$1</f>
        <v>2393513.8363527772</v>
      </c>
    </row>
    <row r="9" spans="2:6" ht="12.9" customHeight="1" x14ac:dyDescent="0.2">
      <c r="B9" s="2" t="s">
        <v>5</v>
      </c>
      <c r="C9" s="2" t="s">
        <v>20</v>
      </c>
      <c r="D9" s="10">
        <v>5054330</v>
      </c>
      <c r="E9" s="10">
        <v>2676983</v>
      </c>
      <c r="F9" s="10">
        <f>E9/' 2014.'!$O$1</f>
        <v>355296.70183821087</v>
      </c>
    </row>
    <row r="10" spans="2:6" ht="12.9" customHeight="1" x14ac:dyDescent="0.2">
      <c r="B10" s="2" t="s">
        <v>6</v>
      </c>
      <c r="C10" s="2" t="s">
        <v>21</v>
      </c>
      <c r="D10" s="10">
        <v>413255545</v>
      </c>
      <c r="E10" s="10">
        <v>9463504</v>
      </c>
      <c r="F10" s="10">
        <f>E10/' 2014.'!$O$1</f>
        <v>1256022.8283230471</v>
      </c>
    </row>
    <row r="11" spans="2:6" ht="12.9" customHeight="1" x14ac:dyDescent="0.2">
      <c r="B11" s="2" t="s">
        <v>7</v>
      </c>
      <c r="C11" s="2" t="s">
        <v>22</v>
      </c>
      <c r="D11" s="10">
        <v>44451800</v>
      </c>
      <c r="E11" s="10">
        <v>2312954</v>
      </c>
      <c r="F11" s="10">
        <f>E11/' 2014.'!$O$1</f>
        <v>306981.75061384297</v>
      </c>
    </row>
    <row r="12" spans="2:6" ht="12.9" customHeight="1" x14ac:dyDescent="0.2">
      <c r="B12" s="2" t="s">
        <v>8</v>
      </c>
      <c r="C12" s="2" t="s">
        <v>23</v>
      </c>
      <c r="D12" s="10">
        <v>4025100</v>
      </c>
      <c r="E12" s="10">
        <v>3567189</v>
      </c>
      <c r="F12" s="10">
        <f>E12/' 2014.'!$O$1</f>
        <v>473447.34222576144</v>
      </c>
    </row>
    <row r="13" spans="2:6" ht="12.9" customHeight="1" x14ac:dyDescent="0.2">
      <c r="B13" s="2" t="s">
        <v>9</v>
      </c>
      <c r="C13" s="2" t="s">
        <v>24</v>
      </c>
      <c r="D13" s="10">
        <v>10741720</v>
      </c>
      <c r="E13" s="10">
        <v>8596274</v>
      </c>
      <c r="F13" s="10">
        <f>E13/' 2014.'!$O$1</f>
        <v>1140921.627181631</v>
      </c>
    </row>
    <row r="14" spans="2:6" ht="12.9" customHeight="1" x14ac:dyDescent="0.2">
      <c r="B14" s="2" t="s">
        <v>10</v>
      </c>
      <c r="C14" s="2" t="s">
        <v>25</v>
      </c>
      <c r="D14" s="10">
        <v>16988563</v>
      </c>
      <c r="E14" s="10">
        <v>104407512</v>
      </c>
      <c r="F14" s="10">
        <f>E14/' 2014.'!$O$1</f>
        <v>13857258.21222377</v>
      </c>
    </row>
    <row r="15" spans="2:6" ht="12.9" customHeight="1" x14ac:dyDescent="0.2">
      <c r="B15" s="2" t="s">
        <v>11</v>
      </c>
      <c r="C15" s="2" t="s">
        <v>26</v>
      </c>
      <c r="D15" s="10">
        <v>2992859</v>
      </c>
      <c r="E15" s="10">
        <v>27592408</v>
      </c>
      <c r="F15" s="10">
        <f>E15/' 2014.'!$O$1</f>
        <v>3662141.8806821951</v>
      </c>
    </row>
    <row r="16" spans="2:6" ht="12.9" customHeight="1" x14ac:dyDescent="0.2">
      <c r="B16" s="2" t="s">
        <v>12</v>
      </c>
      <c r="C16" s="2" t="s">
        <v>27</v>
      </c>
      <c r="D16" s="10">
        <v>26395785</v>
      </c>
      <c r="E16" s="10">
        <v>147700042</v>
      </c>
      <c r="F16" s="10">
        <f>E16/' 2014.'!$O$1</f>
        <v>19603164.377198219</v>
      </c>
    </row>
    <row r="17" spans="2:6" ht="12.9" customHeight="1" x14ac:dyDescent="0.2">
      <c r="B17" s="2" t="s">
        <v>13</v>
      </c>
      <c r="C17" s="2" t="s">
        <v>28</v>
      </c>
      <c r="D17" s="10">
        <v>1960150</v>
      </c>
      <c r="E17" s="10">
        <v>118589</v>
      </c>
      <c r="F17" s="10">
        <f>E17/' 2014.'!$O$1</f>
        <v>15739.465127082089</v>
      </c>
    </row>
    <row r="18" spans="2:6" ht="12.9" customHeight="1" x14ac:dyDescent="0.2">
      <c r="B18" s="2" t="s">
        <v>14</v>
      </c>
      <c r="C18" s="2" t="s">
        <v>29</v>
      </c>
      <c r="D18" s="10">
        <v>4742019</v>
      </c>
      <c r="E18" s="10">
        <v>17653741</v>
      </c>
      <c r="F18" s="10">
        <f>E18/' 2014.'!$O$1</f>
        <v>2343054.0845444286</v>
      </c>
    </row>
    <row r="19" spans="2:6" ht="12.9" customHeight="1" x14ac:dyDescent="0.2">
      <c r="B19" s="2" t="s">
        <v>15</v>
      </c>
      <c r="C19" s="2" t="s">
        <v>30</v>
      </c>
      <c r="D19" s="10">
        <v>425855921</v>
      </c>
      <c r="E19" s="10">
        <v>3182905927</v>
      </c>
      <c r="F19" s="10">
        <f>E19/' 2014.'!$O$1</f>
        <v>422444213.55099869</v>
      </c>
    </row>
    <row r="20" spans="2:6" ht="12.9" customHeight="1" x14ac:dyDescent="0.2">
      <c r="B20" s="2" t="s">
        <v>16</v>
      </c>
      <c r="C20" s="2" t="s">
        <v>31</v>
      </c>
      <c r="D20" s="10">
        <v>12204675</v>
      </c>
      <c r="E20" s="10">
        <v>20972422</v>
      </c>
      <c r="F20" s="10">
        <f>E20/' 2014.'!$O$1</f>
        <v>2783518.7470966885</v>
      </c>
    </row>
    <row r="21" spans="2:6" s="9" customFormat="1" ht="12.9" customHeight="1" x14ac:dyDescent="0.2">
      <c r="B21" s="15" t="s">
        <v>32</v>
      </c>
      <c r="C21" s="16"/>
      <c r="D21" s="16"/>
      <c r="E21" s="17">
        <f>SUM(E6:E20)</f>
        <v>3580937708</v>
      </c>
      <c r="F21" s="17">
        <f>E21/' 2014.'!$O$1</f>
        <v>475272109.36359411</v>
      </c>
    </row>
    <row r="22" spans="2:6" ht="12.9" customHeight="1" x14ac:dyDescent="0.2">
      <c r="B22" s="18" t="s">
        <v>115</v>
      </c>
      <c r="C22" s="6"/>
      <c r="D22" s="21"/>
      <c r="E22" s="7">
        <f>+E21/1000000</f>
        <v>3580.9377079999999</v>
      </c>
      <c r="F22" s="7">
        <f>E22/' 2014.'!$O$1</f>
        <v>475.2721093635941</v>
      </c>
    </row>
    <row r="23" spans="2:6" ht="12.9" customHeight="1" x14ac:dyDescent="0.2">
      <c r="B23" s="11"/>
      <c r="D23" s="12"/>
      <c r="E23" s="12"/>
      <c r="F23" s="12"/>
    </row>
    <row r="24" spans="2:6" ht="12.9" customHeight="1" x14ac:dyDescent="0.2">
      <c r="B24" s="11"/>
      <c r="D24" s="12"/>
      <c r="E24" s="12"/>
      <c r="F24" s="12"/>
    </row>
    <row r="25" spans="2:6" ht="12.9" customHeight="1" x14ac:dyDescent="0.25">
      <c r="B25" s="27" t="s">
        <v>96</v>
      </c>
    </row>
    <row r="26" spans="2:6" ht="12.9" customHeight="1" x14ac:dyDescent="0.2">
      <c r="B26" s="20"/>
    </row>
    <row r="27" spans="2:6" ht="30" customHeight="1" x14ac:dyDescent="0.2">
      <c r="B27" s="62" t="s">
        <v>56</v>
      </c>
      <c r="C27" s="62"/>
      <c r="D27" s="62" t="s">
        <v>109</v>
      </c>
      <c r="E27" s="62"/>
      <c r="F27" s="62"/>
    </row>
    <row r="28" spans="2:6" ht="30" customHeight="1" x14ac:dyDescent="0.2">
      <c r="B28" s="25" t="s">
        <v>0</v>
      </c>
      <c r="C28" s="25" t="s">
        <v>1</v>
      </c>
      <c r="D28" s="25" t="s">
        <v>63</v>
      </c>
      <c r="E28" s="25" t="s">
        <v>64</v>
      </c>
      <c r="F28" s="25" t="s">
        <v>116</v>
      </c>
    </row>
    <row r="29" spans="2:6" ht="12.9" customHeight="1" x14ac:dyDescent="0.2">
      <c r="B29" s="2" t="s">
        <v>2</v>
      </c>
      <c r="C29" s="2" t="s">
        <v>17</v>
      </c>
      <c r="D29" s="10">
        <v>819620</v>
      </c>
      <c r="E29" s="10">
        <v>4271949</v>
      </c>
      <c r="F29" s="10">
        <f>E29/' 2014.'!$O$1</f>
        <v>566985.06868405337</v>
      </c>
    </row>
    <row r="30" spans="2:6" ht="12.9" customHeight="1" x14ac:dyDescent="0.2">
      <c r="B30" s="2">
        <v>124</v>
      </c>
      <c r="C30" s="2" t="s">
        <v>18</v>
      </c>
      <c r="D30" s="10">
        <v>638053</v>
      </c>
      <c r="E30" s="10">
        <v>3293863</v>
      </c>
      <c r="F30" s="10">
        <f>E30/' 2014.'!$O$1</f>
        <v>437170.7478930254</v>
      </c>
    </row>
    <row r="31" spans="2:6" ht="12.9" customHeight="1" x14ac:dyDescent="0.2">
      <c r="B31" s="2" t="s">
        <v>4</v>
      </c>
      <c r="C31" s="2" t="s">
        <v>19</v>
      </c>
      <c r="D31" s="10">
        <v>12734926</v>
      </c>
      <c r="E31" s="10">
        <v>3363351</v>
      </c>
      <c r="F31" s="10">
        <f>E31/' 2014.'!$O$1</f>
        <v>446393.39040414093</v>
      </c>
    </row>
    <row r="32" spans="2:6" ht="12.9" customHeight="1" x14ac:dyDescent="0.2">
      <c r="B32" s="2" t="s">
        <v>5</v>
      </c>
      <c r="C32" s="2" t="s">
        <v>20</v>
      </c>
      <c r="D32" s="10">
        <v>982335</v>
      </c>
      <c r="E32" s="10">
        <v>979904</v>
      </c>
      <c r="F32" s="10">
        <f>E32/' 2014.'!$O$1</f>
        <v>130055.61085672572</v>
      </c>
    </row>
    <row r="33" spans="2:6" ht="12.9" customHeight="1" x14ac:dyDescent="0.2">
      <c r="B33" s="2" t="s">
        <v>6</v>
      </c>
      <c r="C33" s="2" t="s">
        <v>21</v>
      </c>
      <c r="D33" s="10">
        <v>114534180</v>
      </c>
      <c r="E33" s="10">
        <v>2759299</v>
      </c>
      <c r="F33" s="10">
        <f>E33/' 2014.'!$O$1</f>
        <v>366221.91253566922</v>
      </c>
    </row>
    <row r="34" spans="2:6" ht="12.9" customHeight="1" x14ac:dyDescent="0.2">
      <c r="B34" s="2" t="s">
        <v>7</v>
      </c>
      <c r="C34" s="2" t="s">
        <v>22</v>
      </c>
      <c r="D34" s="10">
        <v>5021000</v>
      </c>
      <c r="E34" s="10">
        <v>279924</v>
      </c>
      <c r="F34" s="10">
        <f>E34/' 2014.'!$O$1</f>
        <v>37152.299422655778</v>
      </c>
    </row>
    <row r="35" spans="2:6" ht="12.9" customHeight="1" x14ac:dyDescent="0.2">
      <c r="B35" s="2" t="s">
        <v>8</v>
      </c>
      <c r="C35" s="2" t="s">
        <v>23</v>
      </c>
      <c r="D35" s="10">
        <v>686200</v>
      </c>
      <c r="E35" s="10">
        <v>611664</v>
      </c>
      <c r="F35" s="10">
        <f>E35/' 2014.'!$O$1</f>
        <v>81181.763886123823</v>
      </c>
    </row>
    <row r="36" spans="2:6" ht="12.9" customHeight="1" x14ac:dyDescent="0.2">
      <c r="B36" s="2" t="s">
        <v>9</v>
      </c>
      <c r="C36" s="2" t="s">
        <v>24</v>
      </c>
      <c r="D36" s="10">
        <v>2483520</v>
      </c>
      <c r="E36" s="10">
        <v>2020648</v>
      </c>
      <c r="F36" s="10">
        <f>E36/' 2014.'!$O$1</f>
        <v>268186.07737739728</v>
      </c>
    </row>
    <row r="37" spans="2:6" ht="12.9" customHeight="1" x14ac:dyDescent="0.2">
      <c r="B37" s="2" t="s">
        <v>10</v>
      </c>
      <c r="C37" s="2" t="s">
        <v>25</v>
      </c>
      <c r="D37" s="10">
        <v>3130647</v>
      </c>
      <c r="E37" s="10">
        <v>19465179</v>
      </c>
      <c r="F37" s="10">
        <f>E37/' 2014.'!$O$1</f>
        <v>2583473.2231734022</v>
      </c>
    </row>
    <row r="38" spans="2:6" ht="12.9" customHeight="1" x14ac:dyDescent="0.2">
      <c r="B38" s="2" t="s">
        <v>11</v>
      </c>
      <c r="C38" s="2" t="s">
        <v>26</v>
      </c>
      <c r="D38" s="10">
        <v>760632</v>
      </c>
      <c r="E38" s="10">
        <v>7161310</v>
      </c>
      <c r="F38" s="10">
        <f>E38/' 2014.'!$O$1</f>
        <v>950469.17512774561</v>
      </c>
    </row>
    <row r="39" spans="2:6" ht="12.9" customHeight="1" x14ac:dyDescent="0.2">
      <c r="B39" s="2" t="s">
        <v>12</v>
      </c>
      <c r="C39" s="2" t="s">
        <v>27</v>
      </c>
      <c r="D39" s="10">
        <v>3599659</v>
      </c>
      <c r="E39" s="10">
        <v>20282216</v>
      </c>
      <c r="F39" s="10">
        <f>E39/' 2014.'!$O$1</f>
        <v>2691912.6683920631</v>
      </c>
    </row>
    <row r="40" spans="2:6" ht="12.9" customHeight="1" x14ac:dyDescent="0.2">
      <c r="B40" s="2" t="s">
        <v>13</v>
      </c>
      <c r="C40" s="2" t="s">
        <v>28</v>
      </c>
      <c r="D40" s="10">
        <v>1072120</v>
      </c>
      <c r="E40" s="10">
        <v>71722</v>
      </c>
      <c r="F40" s="10">
        <f>E40/' 2014.'!$O$1</f>
        <v>9519.1452651138097</v>
      </c>
    </row>
    <row r="41" spans="2:6" ht="12.9" customHeight="1" x14ac:dyDescent="0.2">
      <c r="B41" s="2" t="s">
        <v>14</v>
      </c>
      <c r="C41" s="2" t="s">
        <v>29</v>
      </c>
      <c r="D41" s="10">
        <v>3526595</v>
      </c>
      <c r="E41" s="10">
        <v>13601936</v>
      </c>
      <c r="F41" s="10">
        <f>E41/' 2014.'!$O$1</f>
        <v>1805287.1457960049</v>
      </c>
    </row>
    <row r="42" spans="2:6" ht="12.9" customHeight="1" x14ac:dyDescent="0.2">
      <c r="B42" s="2" t="s">
        <v>15</v>
      </c>
      <c r="C42" s="2" t="s">
        <v>30</v>
      </c>
      <c r="D42" s="10">
        <v>119940534</v>
      </c>
      <c r="E42" s="10">
        <v>912001252</v>
      </c>
      <c r="F42" s="10">
        <f>E42/' 2014.'!$O$1</f>
        <v>121043367.44309509</v>
      </c>
    </row>
    <row r="43" spans="2:6" ht="12.9" customHeight="1" x14ac:dyDescent="0.2">
      <c r="B43" s="2" t="s">
        <v>16</v>
      </c>
      <c r="C43" s="2" t="s">
        <v>31</v>
      </c>
      <c r="D43" s="10">
        <v>2728900</v>
      </c>
      <c r="E43" s="10">
        <v>4674793</v>
      </c>
      <c r="F43" s="10">
        <f>E43/' 2014.'!$O$1</f>
        <v>620451.65571703494</v>
      </c>
    </row>
    <row r="44" spans="2:6" s="9" customFormat="1" ht="12.9" customHeight="1" x14ac:dyDescent="0.2">
      <c r="B44" s="16" t="s">
        <v>32</v>
      </c>
      <c r="C44" s="16"/>
      <c r="D44" s="17"/>
      <c r="E44" s="17">
        <f>SUM(E29:E43)</f>
        <v>994839010</v>
      </c>
      <c r="F44" s="17">
        <f>E44/' 2014.'!$O$1</f>
        <v>132037827.32762624</v>
      </c>
    </row>
    <row r="45" spans="2:6" ht="12.9" customHeight="1" x14ac:dyDescent="0.2">
      <c r="B45" s="18" t="s">
        <v>115</v>
      </c>
      <c r="C45" s="6"/>
      <c r="D45" s="21"/>
      <c r="E45" s="7">
        <f>+E44/1000000</f>
        <v>994.83901000000003</v>
      </c>
      <c r="F45" s="7">
        <f>E45/' 2014.'!$O$1</f>
        <v>132.03782732762625</v>
      </c>
    </row>
    <row r="46" spans="2:6" ht="12.9" customHeight="1" x14ac:dyDescent="0.2">
      <c r="B46" s="11"/>
      <c r="D46" s="12"/>
      <c r="E46" s="12"/>
      <c r="F46" s="12"/>
    </row>
    <row r="47" spans="2:6" ht="12.9" customHeight="1" x14ac:dyDescent="0.2">
      <c r="B47" s="11"/>
      <c r="D47" s="12"/>
      <c r="E47" s="12"/>
      <c r="F47" s="12"/>
    </row>
    <row r="48" spans="2:6" ht="12.9" customHeight="1" x14ac:dyDescent="0.25">
      <c r="B48" s="28" t="s">
        <v>97</v>
      </c>
    </row>
    <row r="49" spans="2:6" ht="12.9" customHeight="1" x14ac:dyDescent="0.2">
      <c r="B49" s="19"/>
    </row>
    <row r="50" spans="2:6" ht="30" customHeight="1" x14ac:dyDescent="0.2">
      <c r="B50" s="62" t="s">
        <v>56</v>
      </c>
      <c r="C50" s="62"/>
      <c r="D50" s="62" t="s">
        <v>108</v>
      </c>
      <c r="E50" s="62"/>
      <c r="F50" s="62"/>
    </row>
    <row r="51" spans="2:6" ht="30" customHeight="1" x14ac:dyDescent="0.2">
      <c r="B51" s="25" t="s">
        <v>0</v>
      </c>
      <c r="C51" s="25" t="s">
        <v>1</v>
      </c>
      <c r="D51" s="25" t="s">
        <v>63</v>
      </c>
      <c r="E51" s="25" t="s">
        <v>64</v>
      </c>
      <c r="F51" s="25" t="s">
        <v>116</v>
      </c>
    </row>
    <row r="52" spans="2:6" ht="12.9" customHeight="1" x14ac:dyDescent="0.2">
      <c r="B52" s="2" t="s">
        <v>2</v>
      </c>
      <c r="C52" s="2" t="s">
        <v>17</v>
      </c>
      <c r="D52" s="10">
        <v>0</v>
      </c>
      <c r="E52" s="10">
        <v>0</v>
      </c>
      <c r="F52" s="10">
        <f>E52/' 2014.'!$O$1</f>
        <v>0</v>
      </c>
    </row>
    <row r="53" spans="2:6" ht="12.9" customHeight="1" x14ac:dyDescent="0.2">
      <c r="B53" s="2">
        <v>124</v>
      </c>
      <c r="C53" s="2" t="s">
        <v>18</v>
      </c>
      <c r="D53" s="10">
        <v>0</v>
      </c>
      <c r="E53" s="10">
        <v>0</v>
      </c>
      <c r="F53" s="10">
        <f>E53/' 2014.'!$O$1</f>
        <v>0</v>
      </c>
    </row>
    <row r="54" spans="2:6" ht="12.9" customHeight="1" x14ac:dyDescent="0.2">
      <c r="B54" s="2" t="s">
        <v>4</v>
      </c>
      <c r="C54" s="2" t="s">
        <v>19</v>
      </c>
      <c r="D54" s="10">
        <v>0</v>
      </c>
      <c r="E54" s="10">
        <v>0</v>
      </c>
      <c r="F54" s="10">
        <f>E54/' 2014.'!$O$1</f>
        <v>0</v>
      </c>
    </row>
    <row r="55" spans="2:6" ht="12.9" customHeight="1" x14ac:dyDescent="0.2">
      <c r="B55" s="2" t="s">
        <v>5</v>
      </c>
      <c r="C55" s="2" t="s">
        <v>20</v>
      </c>
      <c r="D55" s="10">
        <v>0</v>
      </c>
      <c r="E55" s="10">
        <v>0</v>
      </c>
      <c r="F55" s="10">
        <f>E55/' 2014.'!$O$1</f>
        <v>0</v>
      </c>
    </row>
    <row r="56" spans="2:6" ht="12.9" customHeight="1" x14ac:dyDescent="0.2">
      <c r="B56" s="2" t="s">
        <v>6</v>
      </c>
      <c r="C56" s="2" t="s">
        <v>21</v>
      </c>
      <c r="D56" s="10">
        <v>0</v>
      </c>
      <c r="E56" s="10">
        <v>0</v>
      </c>
      <c r="F56" s="10">
        <f>E56/' 2014.'!$O$1</f>
        <v>0</v>
      </c>
    </row>
    <row r="57" spans="2:6" ht="12.9" customHeight="1" x14ac:dyDescent="0.2">
      <c r="B57" s="2" t="s">
        <v>7</v>
      </c>
      <c r="C57" s="2" t="s">
        <v>22</v>
      </c>
      <c r="D57" s="10">
        <v>0</v>
      </c>
      <c r="E57" s="10">
        <v>0</v>
      </c>
      <c r="F57" s="10">
        <f>E57/' 2014.'!$O$1</f>
        <v>0</v>
      </c>
    </row>
    <row r="58" spans="2:6" ht="12.9" customHeight="1" x14ac:dyDescent="0.2">
      <c r="B58" s="2" t="s">
        <v>8</v>
      </c>
      <c r="C58" s="2" t="s">
        <v>23</v>
      </c>
      <c r="D58" s="10">
        <v>0</v>
      </c>
      <c r="E58" s="10">
        <v>0</v>
      </c>
      <c r="F58" s="10">
        <f>E58/' 2014.'!$O$1</f>
        <v>0</v>
      </c>
    </row>
    <row r="59" spans="2:6" ht="12.9" customHeight="1" x14ac:dyDescent="0.2">
      <c r="B59" s="2" t="s">
        <v>9</v>
      </c>
      <c r="C59" s="2" t="s">
        <v>24</v>
      </c>
      <c r="D59" s="10">
        <v>0</v>
      </c>
      <c r="E59" s="10">
        <v>0</v>
      </c>
      <c r="F59" s="10">
        <f>E59/' 2014.'!$O$1</f>
        <v>0</v>
      </c>
    </row>
    <row r="60" spans="2:6" ht="12.9" customHeight="1" x14ac:dyDescent="0.2">
      <c r="B60" s="2" t="s">
        <v>10</v>
      </c>
      <c r="C60" s="2" t="s">
        <v>25</v>
      </c>
      <c r="D60" s="10">
        <v>0</v>
      </c>
      <c r="E60" s="10">
        <v>0</v>
      </c>
      <c r="F60" s="10">
        <f>E60/' 2014.'!$O$1</f>
        <v>0</v>
      </c>
    </row>
    <row r="61" spans="2:6" ht="12.9" customHeight="1" x14ac:dyDescent="0.2">
      <c r="B61" s="2" t="s">
        <v>11</v>
      </c>
      <c r="C61" s="2" t="s">
        <v>26</v>
      </c>
      <c r="D61" s="10">
        <v>1500</v>
      </c>
      <c r="E61" s="10">
        <v>13647</v>
      </c>
      <c r="F61" s="10">
        <f>E61/' 2014.'!$O$1</f>
        <v>1811.2681664344016</v>
      </c>
    </row>
    <row r="62" spans="2:6" ht="12.9" customHeight="1" x14ac:dyDescent="0.2">
      <c r="B62" s="2" t="s">
        <v>12</v>
      </c>
      <c r="C62" s="2" t="s">
        <v>27</v>
      </c>
      <c r="D62" s="10">
        <v>1160</v>
      </c>
      <c r="E62" s="10">
        <v>6287</v>
      </c>
      <c r="F62" s="10">
        <f>E62/' 2014.'!$O$1</f>
        <v>834.42829650275394</v>
      </c>
    </row>
    <row r="63" spans="2:6" ht="12.9" customHeight="1" x14ac:dyDescent="0.2">
      <c r="B63" s="2" t="s">
        <v>13</v>
      </c>
      <c r="C63" s="2" t="s">
        <v>28</v>
      </c>
      <c r="D63" s="10">
        <v>0</v>
      </c>
      <c r="E63" s="10">
        <v>0</v>
      </c>
      <c r="F63" s="10">
        <f>E63/' 2014.'!$O$1</f>
        <v>0</v>
      </c>
    </row>
    <row r="64" spans="2:6" ht="12.9" customHeight="1" x14ac:dyDescent="0.2">
      <c r="B64" s="2" t="s">
        <v>14</v>
      </c>
      <c r="C64" s="2" t="s">
        <v>29</v>
      </c>
      <c r="D64" s="10">
        <v>0</v>
      </c>
      <c r="E64" s="10">
        <v>0</v>
      </c>
      <c r="F64" s="10">
        <f>E64/' 2014.'!$O$1</f>
        <v>0</v>
      </c>
    </row>
    <row r="65" spans="2:6" ht="12.9" customHeight="1" x14ac:dyDescent="0.2">
      <c r="B65" s="2" t="s">
        <v>15</v>
      </c>
      <c r="C65" s="2" t="s">
        <v>30</v>
      </c>
      <c r="D65" s="10">
        <v>4905</v>
      </c>
      <c r="E65" s="10">
        <v>36431</v>
      </c>
      <c r="F65" s="10">
        <f>E65/' 2014.'!$O$1</f>
        <v>4835.2246333532412</v>
      </c>
    </row>
    <row r="66" spans="2:6" ht="12.9" customHeight="1" x14ac:dyDescent="0.2">
      <c r="B66" s="2" t="s">
        <v>16</v>
      </c>
      <c r="C66" s="2" t="s">
        <v>31</v>
      </c>
      <c r="D66" s="10">
        <v>0</v>
      </c>
      <c r="E66" s="10">
        <v>0</v>
      </c>
      <c r="F66" s="10">
        <f>E66/' 2014.'!$O$1</f>
        <v>0</v>
      </c>
    </row>
    <row r="67" spans="2:6" s="9" customFormat="1" ht="12.9" customHeight="1" x14ac:dyDescent="0.2">
      <c r="B67" s="16" t="s">
        <v>32</v>
      </c>
      <c r="C67" s="16"/>
      <c r="D67" s="17"/>
      <c r="E67" s="17">
        <f>SUM(E52:E66)</f>
        <v>56365</v>
      </c>
      <c r="F67" s="17">
        <f>E67/' 2014.'!$O$1</f>
        <v>7480.9210962903971</v>
      </c>
    </row>
    <row r="68" spans="2:6" ht="12.9" customHeight="1" x14ac:dyDescent="0.2">
      <c r="B68" s="18" t="s">
        <v>115</v>
      </c>
      <c r="C68" s="6"/>
      <c r="D68" s="21"/>
      <c r="E68" s="7">
        <f>+E67/1000000</f>
        <v>5.6364999999999998E-2</v>
      </c>
      <c r="F68" s="7">
        <f>E68/' 2014.'!$O$1</f>
        <v>7.4809210962903973E-3</v>
      </c>
    </row>
    <row r="69" spans="2:6" ht="12.9" customHeight="1" x14ac:dyDescent="0.2">
      <c r="B69" s="11"/>
      <c r="D69" s="10"/>
      <c r="E69" s="10"/>
      <c r="F69" s="10"/>
    </row>
    <row r="70" spans="2:6" ht="12.9" customHeight="1" x14ac:dyDescent="0.2">
      <c r="B70" s="11"/>
      <c r="D70" s="10"/>
      <c r="E70" s="10"/>
      <c r="F70" s="10"/>
    </row>
    <row r="71" spans="2:6" ht="12.9" customHeight="1" x14ac:dyDescent="0.25">
      <c r="B71" s="27" t="s">
        <v>98</v>
      </c>
      <c r="D71" s="10"/>
      <c r="E71" s="10"/>
      <c r="F71" s="10"/>
    </row>
    <row r="72" spans="2:6" ht="12.9" customHeight="1" x14ac:dyDescent="0.25">
      <c r="B72" s="31" t="s">
        <v>114</v>
      </c>
      <c r="D72" s="10"/>
      <c r="E72" s="10"/>
      <c r="F72" s="10"/>
    </row>
    <row r="73" spans="2:6" ht="12.9" customHeight="1" x14ac:dyDescent="0.2">
      <c r="B73" s="63"/>
      <c r="C73" s="63"/>
      <c r="D73" s="63"/>
      <c r="E73" s="63"/>
      <c r="F73" s="60"/>
    </row>
    <row r="74" spans="2:6" ht="12.9" customHeight="1" x14ac:dyDescent="0.2">
      <c r="B74" s="4"/>
      <c r="C74" s="4"/>
      <c r="D74" s="4"/>
      <c r="E74" s="25" t="s">
        <v>64</v>
      </c>
      <c r="F74" s="25" t="s">
        <v>116</v>
      </c>
    </row>
    <row r="75" spans="2:6" ht="12.9" customHeight="1" x14ac:dyDescent="0.2">
      <c r="B75" s="3" t="s">
        <v>36</v>
      </c>
      <c r="E75" s="13">
        <f>+E22+E68</f>
        <v>3580.9940729999998</v>
      </c>
      <c r="F75" s="13">
        <f>E75/' 2014.'!$O$1</f>
        <v>475.27959028469036</v>
      </c>
    </row>
    <row r="76" spans="2:6" ht="12.9" customHeight="1" x14ac:dyDescent="0.2">
      <c r="B76" s="4" t="s">
        <v>37</v>
      </c>
      <c r="C76" s="4"/>
      <c r="D76" s="4"/>
      <c r="E76" s="5">
        <f>+E45</f>
        <v>994.83901000000003</v>
      </c>
      <c r="F76" s="5">
        <f>E76/' 2014.'!$O$1</f>
        <v>132.03782732762625</v>
      </c>
    </row>
    <row r="79" spans="2:6" ht="12.9" customHeight="1" x14ac:dyDescent="0.2">
      <c r="B79" s="61" t="s">
        <v>119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ignoredErrors>
    <ignoredError sqref="B6:B20 B29:B43 B52:B6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graf. prikaz 2014</vt:lpstr>
      <vt:lpstr>siječanj 2014</vt:lpstr>
      <vt:lpstr>veljača 2014</vt:lpstr>
      <vt:lpstr>ožujak 2014</vt:lpstr>
      <vt:lpstr>travanj 2014</vt:lpstr>
      <vt:lpstr>svibanj 2014</vt:lpstr>
      <vt:lpstr>lipanj 2014</vt:lpstr>
      <vt:lpstr>srpanj 2014</vt:lpstr>
      <vt:lpstr>kolovoz 2014</vt:lpstr>
      <vt:lpstr>rujan 2014</vt:lpstr>
      <vt:lpstr>listopad 2014</vt:lpstr>
      <vt:lpstr>studeni 2014</vt:lpstr>
      <vt:lpstr>prosinac 2014</vt:lpstr>
      <vt:lpstr> 2014.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2022-09-22T12:11:20Z</dcterms:modified>
</cp:coreProperties>
</file>